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F:\得点集計表\R7小・得点集計表\"/>
    </mc:Choice>
  </mc:AlternateContent>
  <xr:revisionPtr revIDLastSave="0" documentId="13_ncr:1_{C8B0B031-B02B-464D-933D-B34464A7BBFB}" xr6:coauthVersionLast="47" xr6:coauthVersionMax="47" xr10:uidLastSave="{00000000-0000-0000-0000-000000000000}"/>
  <bookViews>
    <workbookView xWindow="-108" yWindow="-108" windowWidth="23256" windowHeight="12456" xr2:uid="{00000000-000D-0000-FFFF-FFFF00000000}"/>
  </bookViews>
  <sheets>
    <sheet name="国語" sheetId="10" r:id="rId1"/>
    <sheet name="算数" sheetId="11" r:id="rId2"/>
    <sheet name="アンケート集計" sheetId="15" r:id="rId3"/>
    <sheet name="総得点一覧表" sheetId="9" r:id="rId4"/>
    <sheet name="成績票" sheetId="12" r:id="rId5"/>
    <sheet name="評価基準表" sheetId="14" r:id="rId6"/>
    <sheet name="グラフの修正" sheetId="13" r:id="rId7"/>
    <sheet name="正しく計算されない" sheetId="2"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47" i="15" l="1"/>
  <c r="C30" i="11"/>
  <c r="D30" i="11" s="1"/>
  <c r="C38" i="11"/>
  <c r="D38" i="11" s="1"/>
  <c r="C46" i="11"/>
  <c r="C54" i="11"/>
  <c r="D54" i="11" s="1"/>
  <c r="C62" i="11"/>
  <c r="D62" i="11" s="1"/>
  <c r="H4" i="15"/>
  <c r="O5" i="15"/>
  <c r="O6" i="15"/>
  <c r="O7" i="15"/>
  <c r="O8" i="15"/>
  <c r="O9" i="15"/>
  <c r="O10" i="15"/>
  <c r="O11" i="15"/>
  <c r="O12" i="15"/>
  <c r="O13" i="15"/>
  <c r="O14" i="15"/>
  <c r="O15" i="15"/>
  <c r="O16" i="15"/>
  <c r="O17" i="15"/>
  <c r="O18" i="15"/>
  <c r="O19" i="15"/>
  <c r="O20" i="15"/>
  <c r="O21" i="15"/>
  <c r="O22" i="15"/>
  <c r="O23" i="15"/>
  <c r="O24" i="15"/>
  <c r="O25" i="15"/>
  <c r="O26" i="15"/>
  <c r="O27" i="15"/>
  <c r="O28" i="15"/>
  <c r="O29" i="15"/>
  <c r="O30" i="15"/>
  <c r="O31" i="15"/>
  <c r="O32" i="15"/>
  <c r="O33" i="15"/>
  <c r="O34" i="15"/>
  <c r="O35" i="15"/>
  <c r="O36" i="15"/>
  <c r="O37" i="15"/>
  <c r="O38" i="15"/>
  <c r="O39" i="15"/>
  <c r="O40" i="15"/>
  <c r="O41" i="15"/>
  <c r="O42" i="15"/>
  <c r="O43" i="15"/>
  <c r="O4" i="15"/>
  <c r="N5" i="15"/>
  <c r="N6" i="15"/>
  <c r="N7" i="15"/>
  <c r="N8" i="15"/>
  <c r="N9" i="15"/>
  <c r="N10" i="15"/>
  <c r="N11" i="15"/>
  <c r="N12" i="15"/>
  <c r="N13" i="15"/>
  <c r="N14" i="15"/>
  <c r="N15" i="15"/>
  <c r="N16" i="15"/>
  <c r="N17" i="15"/>
  <c r="N18" i="15"/>
  <c r="N19" i="15"/>
  <c r="N20" i="15"/>
  <c r="N21" i="15"/>
  <c r="N22" i="15"/>
  <c r="N23" i="15"/>
  <c r="N24" i="15"/>
  <c r="N25" i="15"/>
  <c r="N26" i="15"/>
  <c r="N27" i="15"/>
  <c r="N28" i="15"/>
  <c r="N29" i="15"/>
  <c r="N30" i="15"/>
  <c r="N31" i="15"/>
  <c r="N32" i="15"/>
  <c r="N33" i="15"/>
  <c r="N34" i="15"/>
  <c r="N35" i="15"/>
  <c r="N36" i="15"/>
  <c r="N37" i="15"/>
  <c r="N38" i="15"/>
  <c r="N39" i="15"/>
  <c r="N40" i="15"/>
  <c r="N41" i="15"/>
  <c r="N42" i="15"/>
  <c r="N43" i="15"/>
  <c r="N4" i="15"/>
  <c r="A48" i="15"/>
  <c r="H5" i="15"/>
  <c r="C24" i="10" s="1"/>
  <c r="D24" i="10" s="1"/>
  <c r="B5" i="15"/>
  <c r="B6" i="15"/>
  <c r="B7" i="15"/>
  <c r="B8" i="15"/>
  <c r="B9" i="15"/>
  <c r="B10" i="15"/>
  <c r="B11" i="15"/>
  <c r="B12" i="15"/>
  <c r="B13" i="15"/>
  <c r="B14" i="15"/>
  <c r="B15" i="15"/>
  <c r="B16" i="15"/>
  <c r="B17" i="15"/>
  <c r="B18" i="15"/>
  <c r="B19" i="15"/>
  <c r="B20" i="15"/>
  <c r="B21" i="15"/>
  <c r="B22" i="15"/>
  <c r="B23" i="15"/>
  <c r="B24" i="15"/>
  <c r="B25" i="15"/>
  <c r="B26" i="15"/>
  <c r="B27" i="15"/>
  <c r="B28" i="15"/>
  <c r="B29" i="15"/>
  <c r="B30" i="15"/>
  <c r="B31" i="15"/>
  <c r="B32" i="15"/>
  <c r="B33" i="15"/>
  <c r="B34" i="15"/>
  <c r="B35" i="15"/>
  <c r="B36" i="15"/>
  <c r="B37" i="15"/>
  <c r="B38" i="15"/>
  <c r="B39" i="15"/>
  <c r="B40" i="15"/>
  <c r="B41" i="15"/>
  <c r="B42" i="15"/>
  <c r="B43" i="15"/>
  <c r="B4" i="15"/>
  <c r="A5" i="15"/>
  <c r="A6" i="15"/>
  <c r="A7" i="15"/>
  <c r="A8" i="15"/>
  <c r="A9" i="15"/>
  <c r="A10" i="15"/>
  <c r="A11" i="15"/>
  <c r="A12" i="15"/>
  <c r="A13" i="15"/>
  <c r="A14" i="15"/>
  <c r="A15" i="15"/>
  <c r="A16" i="15"/>
  <c r="A17" i="15"/>
  <c r="A18" i="15"/>
  <c r="A19" i="15"/>
  <c r="A20" i="15"/>
  <c r="A21" i="15"/>
  <c r="A22" i="15"/>
  <c r="A23" i="15"/>
  <c r="A24" i="15"/>
  <c r="A25" i="15"/>
  <c r="A26" i="15"/>
  <c r="A27" i="15"/>
  <c r="A28" i="15"/>
  <c r="A29" i="15"/>
  <c r="A30" i="15"/>
  <c r="A31" i="15"/>
  <c r="A32" i="15"/>
  <c r="A33" i="15"/>
  <c r="A34" i="15"/>
  <c r="A35" i="15"/>
  <c r="A36" i="15"/>
  <c r="A37" i="15"/>
  <c r="A38" i="15"/>
  <c r="A39" i="15"/>
  <c r="A40" i="15"/>
  <c r="A41" i="15"/>
  <c r="A42" i="15"/>
  <c r="A43" i="15"/>
  <c r="A4" i="15"/>
  <c r="G50" i="15"/>
  <c r="F50" i="15"/>
  <c r="D48" i="15"/>
  <c r="C48" i="15"/>
  <c r="D50" i="15"/>
  <c r="G47" i="15"/>
  <c r="F47" i="15"/>
  <c r="E47" i="15"/>
  <c r="C47" i="15"/>
  <c r="U43" i="15"/>
  <c r="H43" i="15"/>
  <c r="C62" i="10" s="1"/>
  <c r="D62" i="10" s="1"/>
  <c r="U42" i="15"/>
  <c r="C61" i="11" s="1"/>
  <c r="D61" i="11" s="1"/>
  <c r="H42" i="15"/>
  <c r="C61" i="10" s="1"/>
  <c r="D61" i="10" s="1"/>
  <c r="U41" i="15"/>
  <c r="C60" i="11" s="1"/>
  <c r="D60" i="11" s="1"/>
  <c r="H41" i="15"/>
  <c r="C60" i="10" s="1"/>
  <c r="D60" i="10" s="1"/>
  <c r="U40" i="15"/>
  <c r="C59" i="11" s="1"/>
  <c r="D59" i="11" s="1"/>
  <c r="H40" i="15"/>
  <c r="C59" i="10" s="1"/>
  <c r="D59" i="10" s="1"/>
  <c r="U39" i="15"/>
  <c r="C58" i="11" s="1"/>
  <c r="D58" i="11" s="1"/>
  <c r="H39" i="15"/>
  <c r="C58" i="10" s="1"/>
  <c r="D58" i="10" s="1"/>
  <c r="U38" i="15"/>
  <c r="C57" i="11" s="1"/>
  <c r="D57" i="11" s="1"/>
  <c r="H38" i="15"/>
  <c r="C57" i="10" s="1"/>
  <c r="D57" i="10" s="1"/>
  <c r="U37" i="15"/>
  <c r="C56" i="11" s="1"/>
  <c r="D56" i="11" s="1"/>
  <c r="H37" i="15"/>
  <c r="C56" i="10" s="1"/>
  <c r="D56" i="10" s="1"/>
  <c r="U36" i="15"/>
  <c r="C55" i="11" s="1"/>
  <c r="D55" i="11" s="1"/>
  <c r="H36" i="15"/>
  <c r="C55" i="10" s="1"/>
  <c r="D55" i="10" s="1"/>
  <c r="U35" i="15"/>
  <c r="H35" i="15"/>
  <c r="C54" i="10" s="1"/>
  <c r="D54" i="10" s="1"/>
  <c r="U34" i="15"/>
  <c r="C53" i="11" s="1"/>
  <c r="D53" i="11" s="1"/>
  <c r="H34" i="15"/>
  <c r="C53" i="10" s="1"/>
  <c r="D53" i="10" s="1"/>
  <c r="U33" i="15"/>
  <c r="C52" i="11" s="1"/>
  <c r="D52" i="11" s="1"/>
  <c r="H33" i="15"/>
  <c r="C52" i="10" s="1"/>
  <c r="D52" i="10" s="1"/>
  <c r="U32" i="15"/>
  <c r="C51" i="11" s="1"/>
  <c r="D51" i="11" s="1"/>
  <c r="H32" i="15"/>
  <c r="C51" i="10" s="1"/>
  <c r="D51" i="10" s="1"/>
  <c r="U31" i="15"/>
  <c r="C50" i="11" s="1"/>
  <c r="D50" i="11" s="1"/>
  <c r="H31" i="15"/>
  <c r="C50" i="10" s="1"/>
  <c r="D50" i="10" s="1"/>
  <c r="U30" i="15"/>
  <c r="C49" i="11" s="1"/>
  <c r="D49" i="11" s="1"/>
  <c r="H30" i="15"/>
  <c r="C49" i="10" s="1"/>
  <c r="D49" i="10" s="1"/>
  <c r="U29" i="15"/>
  <c r="C48" i="11" s="1"/>
  <c r="D48" i="11" s="1"/>
  <c r="H29" i="15"/>
  <c r="C48" i="10" s="1"/>
  <c r="D48" i="10" s="1"/>
  <c r="U28" i="15"/>
  <c r="C47" i="11" s="1"/>
  <c r="D47" i="11" s="1"/>
  <c r="H28" i="15"/>
  <c r="C47" i="10" s="1"/>
  <c r="D47" i="10" s="1"/>
  <c r="U27" i="15"/>
  <c r="H27" i="15"/>
  <c r="C46" i="10" s="1"/>
  <c r="D46" i="10" s="1"/>
  <c r="U26" i="15"/>
  <c r="C45" i="11" s="1"/>
  <c r="D45" i="11" s="1"/>
  <c r="H26" i="15"/>
  <c r="C45" i="10" s="1"/>
  <c r="D45" i="10" s="1"/>
  <c r="U25" i="15"/>
  <c r="C44" i="11" s="1"/>
  <c r="D44" i="11" s="1"/>
  <c r="H25" i="15"/>
  <c r="C44" i="10" s="1"/>
  <c r="D44" i="10" s="1"/>
  <c r="U24" i="15"/>
  <c r="C43" i="11" s="1"/>
  <c r="D43" i="11" s="1"/>
  <c r="H24" i="15"/>
  <c r="C43" i="10" s="1"/>
  <c r="D43" i="10" s="1"/>
  <c r="U23" i="15"/>
  <c r="C42" i="11" s="1"/>
  <c r="D42" i="11" s="1"/>
  <c r="H23" i="15"/>
  <c r="C42" i="10" s="1"/>
  <c r="D42" i="10" s="1"/>
  <c r="U22" i="15"/>
  <c r="C41" i="11" s="1"/>
  <c r="D41" i="11" s="1"/>
  <c r="H22" i="15"/>
  <c r="C41" i="10" s="1"/>
  <c r="D41" i="10" s="1"/>
  <c r="U21" i="15"/>
  <c r="C40" i="11" s="1"/>
  <c r="D40" i="11" s="1"/>
  <c r="H21" i="15"/>
  <c r="C40" i="10" s="1"/>
  <c r="D40" i="10" s="1"/>
  <c r="U20" i="15"/>
  <c r="C39" i="11" s="1"/>
  <c r="D39" i="11" s="1"/>
  <c r="H20" i="15"/>
  <c r="C39" i="10" s="1"/>
  <c r="D39" i="10" s="1"/>
  <c r="U19" i="15"/>
  <c r="H19" i="15"/>
  <c r="C38" i="10" s="1"/>
  <c r="D38" i="10" s="1"/>
  <c r="U18" i="15"/>
  <c r="C37" i="11" s="1"/>
  <c r="D37" i="11" s="1"/>
  <c r="H18" i="15"/>
  <c r="C37" i="10" s="1"/>
  <c r="D37" i="10" s="1"/>
  <c r="U17" i="15"/>
  <c r="C36" i="11" s="1"/>
  <c r="D36" i="11" s="1"/>
  <c r="H17" i="15"/>
  <c r="C36" i="10" s="1"/>
  <c r="D36" i="10" s="1"/>
  <c r="U16" i="15"/>
  <c r="C35" i="11" s="1"/>
  <c r="D35" i="11" s="1"/>
  <c r="H16" i="15"/>
  <c r="C35" i="10" s="1"/>
  <c r="D35" i="10" s="1"/>
  <c r="U15" i="15"/>
  <c r="C34" i="11" s="1"/>
  <c r="D34" i="11" s="1"/>
  <c r="H15" i="15"/>
  <c r="C34" i="10" s="1"/>
  <c r="D34" i="10" s="1"/>
  <c r="U14" i="15"/>
  <c r="C33" i="11" s="1"/>
  <c r="D33" i="11" s="1"/>
  <c r="H14" i="15"/>
  <c r="C33" i="10" s="1"/>
  <c r="D33" i="10" s="1"/>
  <c r="U13" i="15"/>
  <c r="C32" i="11" s="1"/>
  <c r="D32" i="11" s="1"/>
  <c r="H13" i="15"/>
  <c r="C32" i="10" s="1"/>
  <c r="D32" i="10" s="1"/>
  <c r="U12" i="15"/>
  <c r="C31" i="11" s="1"/>
  <c r="D31" i="11" s="1"/>
  <c r="H12" i="15"/>
  <c r="C31" i="10" s="1"/>
  <c r="D31" i="10" s="1"/>
  <c r="U11" i="15"/>
  <c r="H11" i="15"/>
  <c r="C30" i="10" s="1"/>
  <c r="D30" i="10" s="1"/>
  <c r="U10" i="15"/>
  <c r="C29" i="11" s="1"/>
  <c r="D29" i="11" s="1"/>
  <c r="H10" i="15"/>
  <c r="C29" i="10" s="1"/>
  <c r="D29" i="10" s="1"/>
  <c r="U9" i="15"/>
  <c r="C28" i="11" s="1"/>
  <c r="D28" i="11" s="1"/>
  <c r="H9" i="15"/>
  <c r="C28" i="10" s="1"/>
  <c r="D28" i="10" s="1"/>
  <c r="U8" i="15"/>
  <c r="C27" i="11" s="1"/>
  <c r="D27" i="11" s="1"/>
  <c r="H8" i="15"/>
  <c r="C27" i="10" s="1"/>
  <c r="D27" i="10" s="1"/>
  <c r="U7" i="15"/>
  <c r="C26" i="11" s="1"/>
  <c r="D26" i="11" s="1"/>
  <c r="H7" i="15"/>
  <c r="C26" i="10" s="1"/>
  <c r="D26" i="10" s="1"/>
  <c r="U6" i="15"/>
  <c r="C25" i="11" s="1"/>
  <c r="D25" i="11" s="1"/>
  <c r="H6" i="15"/>
  <c r="C25" i="10" s="1"/>
  <c r="D25" i="10" s="1"/>
  <c r="U5" i="15"/>
  <c r="C24" i="11" s="1"/>
  <c r="D24" i="11" s="1"/>
  <c r="U4" i="15"/>
  <c r="C23" i="11" s="1"/>
  <c r="D46" i="11"/>
  <c r="BB3" i="12"/>
  <c r="BG3" i="12"/>
  <c r="P63" i="11"/>
  <c r="Q63" i="11"/>
  <c r="D23" i="11" l="1"/>
  <c r="C23" i="10"/>
  <c r="G49" i="15"/>
  <c r="E50" i="15"/>
  <c r="E48" i="15"/>
  <c r="F48" i="15"/>
  <c r="C49" i="15"/>
  <c r="G48" i="15"/>
  <c r="D49" i="15"/>
  <c r="E49" i="15"/>
  <c r="C50" i="15"/>
  <c r="D47" i="15"/>
  <c r="F49" i="15"/>
  <c r="B25" i="11"/>
  <c r="B26" i="11"/>
  <c r="B27" i="11"/>
  <c r="B28" i="11"/>
  <c r="B29" i="11"/>
  <c r="B30" i="11"/>
  <c r="B31" i="11"/>
  <c r="B32" i="11"/>
  <c r="B33" i="11"/>
  <c r="B34" i="11"/>
  <c r="B35" i="11"/>
  <c r="B36" i="11"/>
  <c r="B37" i="11"/>
  <c r="B38" i="11"/>
  <c r="B39" i="11"/>
  <c r="B40" i="11"/>
  <c r="B41" i="11"/>
  <c r="B42" i="11"/>
  <c r="B43" i="11"/>
  <c r="B44" i="11"/>
  <c r="B45" i="11"/>
  <c r="B46" i="11"/>
  <c r="B47" i="11"/>
  <c r="B48" i="11"/>
  <c r="B49" i="11"/>
  <c r="B50" i="11"/>
  <c r="B51" i="11"/>
  <c r="B52" i="11"/>
  <c r="B53" i="11"/>
  <c r="B54" i="11"/>
  <c r="B55" i="11"/>
  <c r="B56" i="11"/>
  <c r="B57" i="11"/>
  <c r="B58" i="11"/>
  <c r="B59" i="11"/>
  <c r="B60" i="11"/>
  <c r="B61" i="11"/>
  <c r="B62" i="11"/>
  <c r="B24" i="11"/>
  <c r="B23" i="11"/>
  <c r="M218" i="12"/>
  <c r="M194" i="12"/>
  <c r="M170" i="12"/>
  <c r="M146" i="12"/>
  <c r="M122" i="12"/>
  <c r="M98" i="12"/>
  <c r="M74" i="12"/>
  <c r="M50" i="12"/>
  <c r="M26" i="12"/>
  <c r="U7" i="12"/>
  <c r="BJ198" i="12" s="1"/>
  <c r="F20" i="12"/>
  <c r="BP231" i="12"/>
  <c r="BG231" i="12"/>
  <c r="AA231" i="12"/>
  <c r="R231" i="12"/>
  <c r="BP218" i="12"/>
  <c r="BG218" i="12"/>
  <c r="AA218" i="12"/>
  <c r="R218" i="12"/>
  <c r="BP207" i="12"/>
  <c r="BG207" i="12"/>
  <c r="AA207" i="12"/>
  <c r="R207" i="12"/>
  <c r="BP194" i="12"/>
  <c r="BG194" i="12"/>
  <c r="AA194" i="12"/>
  <c r="R194" i="12"/>
  <c r="BP183" i="12"/>
  <c r="BG183" i="12"/>
  <c r="AA183" i="12"/>
  <c r="R183" i="12"/>
  <c r="BP170" i="12"/>
  <c r="BG170" i="12"/>
  <c r="AA170" i="12"/>
  <c r="R170" i="12"/>
  <c r="BP159" i="12"/>
  <c r="BG159" i="12"/>
  <c r="AA159" i="12"/>
  <c r="R159" i="12"/>
  <c r="BP146" i="12"/>
  <c r="BG146" i="12"/>
  <c r="AA146" i="12"/>
  <c r="R146" i="12"/>
  <c r="BP135" i="12"/>
  <c r="BG135" i="12"/>
  <c r="AA135" i="12"/>
  <c r="R135" i="12"/>
  <c r="BP122" i="12"/>
  <c r="BG122" i="12"/>
  <c r="AA122" i="12"/>
  <c r="R122" i="12"/>
  <c r="BP111" i="12"/>
  <c r="BG111" i="12"/>
  <c r="AA111" i="12"/>
  <c r="R111" i="12"/>
  <c r="BP98" i="12"/>
  <c r="BG98" i="12"/>
  <c r="AA98" i="12"/>
  <c r="R98" i="12"/>
  <c r="BP87" i="12"/>
  <c r="BG87" i="12"/>
  <c r="AA87" i="12"/>
  <c r="R87" i="12"/>
  <c r="BP74" i="12"/>
  <c r="BG74" i="12"/>
  <c r="AA74" i="12"/>
  <c r="R74" i="12"/>
  <c r="BP63" i="12"/>
  <c r="BG63" i="12"/>
  <c r="AA63" i="12"/>
  <c r="R63" i="12"/>
  <c r="BP50" i="12"/>
  <c r="BG50" i="12"/>
  <c r="AA50" i="12"/>
  <c r="R50" i="12"/>
  <c r="BP39" i="12"/>
  <c r="AA39" i="12"/>
  <c r="BG39" i="12"/>
  <c r="R39" i="12"/>
  <c r="BP26" i="12"/>
  <c r="BG26" i="12"/>
  <c r="AA26" i="12"/>
  <c r="R26" i="12"/>
  <c r="AU237" i="12"/>
  <c r="F237" i="12"/>
  <c r="AU236" i="12"/>
  <c r="F236" i="12"/>
  <c r="AU235" i="12"/>
  <c r="F235" i="12"/>
  <c r="BB231" i="12"/>
  <c r="M231" i="12"/>
  <c r="AU224" i="12"/>
  <c r="F224" i="12"/>
  <c r="AU223" i="12"/>
  <c r="F223" i="12"/>
  <c r="AU222" i="12"/>
  <c r="F222" i="12"/>
  <c r="BB218" i="12"/>
  <c r="AU213" i="12"/>
  <c r="F213" i="12"/>
  <c r="AU212" i="12"/>
  <c r="F212" i="12"/>
  <c r="AU211" i="12"/>
  <c r="F211" i="12"/>
  <c r="BB207" i="12"/>
  <c r="M207" i="12"/>
  <c r="AU200" i="12"/>
  <c r="F200" i="12"/>
  <c r="AU199" i="12"/>
  <c r="F199" i="12"/>
  <c r="AU198" i="12"/>
  <c r="F198" i="12"/>
  <c r="BB194" i="12"/>
  <c r="AU189" i="12"/>
  <c r="F189" i="12"/>
  <c r="AU188" i="12"/>
  <c r="F188" i="12"/>
  <c r="AU187" i="12"/>
  <c r="F187" i="12"/>
  <c r="BB183" i="12"/>
  <c r="M183" i="12"/>
  <c r="AU176" i="12"/>
  <c r="F176" i="12"/>
  <c r="AU175" i="12"/>
  <c r="F175" i="12"/>
  <c r="AU174" i="12"/>
  <c r="F174" i="12"/>
  <c r="BB170" i="12"/>
  <c r="AU165" i="12"/>
  <c r="F165" i="12"/>
  <c r="AU164" i="12"/>
  <c r="F164" i="12"/>
  <c r="AU163" i="12"/>
  <c r="F163" i="12"/>
  <c r="BB159" i="12"/>
  <c r="M159" i="12"/>
  <c r="AU152" i="12"/>
  <c r="F152" i="12"/>
  <c r="AU151" i="12"/>
  <c r="F151" i="12"/>
  <c r="AU150" i="12"/>
  <c r="F150" i="12"/>
  <c r="BB146" i="12"/>
  <c r="AU141" i="12"/>
  <c r="F141" i="12"/>
  <c r="AU140" i="12"/>
  <c r="F140" i="12"/>
  <c r="AU139" i="12"/>
  <c r="F139" i="12"/>
  <c r="BB135" i="12"/>
  <c r="M135" i="12"/>
  <c r="AU128" i="12"/>
  <c r="F128" i="12"/>
  <c r="AU127" i="12"/>
  <c r="F127" i="12"/>
  <c r="AU126" i="12"/>
  <c r="F126" i="12"/>
  <c r="BB122" i="12"/>
  <c r="AU117" i="12"/>
  <c r="F117" i="12"/>
  <c r="AU116" i="12"/>
  <c r="F116" i="12"/>
  <c r="AU115" i="12"/>
  <c r="F115" i="12"/>
  <c r="BB111" i="12"/>
  <c r="M111" i="12"/>
  <c r="AU104" i="12"/>
  <c r="F104" i="12"/>
  <c r="AU103" i="12"/>
  <c r="F103" i="12"/>
  <c r="AU102" i="12"/>
  <c r="F102" i="12"/>
  <c r="BB98" i="12"/>
  <c r="AU93" i="12"/>
  <c r="F93" i="12"/>
  <c r="AU92" i="12"/>
  <c r="F92" i="12"/>
  <c r="AU91" i="12"/>
  <c r="F91" i="12"/>
  <c r="BB87" i="12"/>
  <c r="M87" i="12"/>
  <c r="AU80" i="12"/>
  <c r="F80" i="12"/>
  <c r="AU79" i="12"/>
  <c r="F79" i="12"/>
  <c r="AU78" i="12"/>
  <c r="F78" i="12"/>
  <c r="BB74" i="12"/>
  <c r="AU69" i="12"/>
  <c r="F69" i="12"/>
  <c r="AU68" i="12"/>
  <c r="F68" i="12"/>
  <c r="AU67" i="12"/>
  <c r="F67" i="12"/>
  <c r="BB63" i="12"/>
  <c r="M63" i="12"/>
  <c r="AU56" i="12"/>
  <c r="F56" i="12"/>
  <c r="AU55" i="12"/>
  <c r="F55" i="12"/>
  <c r="AU54" i="12"/>
  <c r="F54" i="12"/>
  <c r="BB50" i="12"/>
  <c r="F31" i="12"/>
  <c r="F30" i="12"/>
  <c r="AU45" i="12"/>
  <c r="F45" i="12"/>
  <c r="AU44" i="12"/>
  <c r="F44" i="12"/>
  <c r="AU43" i="12"/>
  <c r="F43" i="12"/>
  <c r="BB39" i="12"/>
  <c r="M39" i="12"/>
  <c r="AU32" i="12"/>
  <c r="F32" i="12"/>
  <c r="AU31" i="12"/>
  <c r="AU30" i="12"/>
  <c r="BB26" i="12"/>
  <c r="U30" i="12" l="1"/>
  <c r="U126" i="12"/>
  <c r="U222" i="12"/>
  <c r="U174" i="12"/>
  <c r="U78" i="12"/>
  <c r="U54" i="12"/>
  <c r="U150" i="12"/>
  <c r="U102" i="12"/>
  <c r="U198" i="12"/>
  <c r="U211" i="12"/>
  <c r="U163" i="12"/>
  <c r="BJ30" i="12"/>
  <c r="U187" i="12"/>
  <c r="U235" i="12"/>
  <c r="U43" i="12"/>
  <c r="BJ102" i="12"/>
  <c r="BJ54" i="12"/>
  <c r="BJ78" i="12"/>
  <c r="BJ150" i="12"/>
  <c r="BJ187" i="12"/>
  <c r="BJ235" i="12"/>
  <c r="BJ43" i="12"/>
  <c r="U67" i="12"/>
  <c r="U91" i="12"/>
  <c r="BJ115" i="12"/>
  <c r="BJ211" i="12"/>
  <c r="U115" i="12"/>
  <c r="BJ163" i="12"/>
  <c r="BJ126" i="12"/>
  <c r="U139" i="12"/>
  <c r="BJ174" i="12"/>
  <c r="BJ222" i="12"/>
  <c r="BJ139" i="12"/>
  <c r="BJ67" i="12"/>
  <c r="BJ91" i="12"/>
  <c r="U8" i="12"/>
  <c r="U223" i="12" l="1"/>
  <c r="U199" i="12"/>
  <c r="U103" i="12"/>
  <c r="U79" i="12"/>
  <c r="U175" i="12"/>
  <c r="U151" i="12"/>
  <c r="U55" i="12"/>
  <c r="U127" i="12"/>
  <c r="U31" i="12"/>
  <c r="U236" i="12"/>
  <c r="BJ223" i="12"/>
  <c r="BJ116" i="12"/>
  <c r="BJ92" i="12"/>
  <c r="BJ79" i="12"/>
  <c r="U68" i="12"/>
  <c r="BJ55" i="12"/>
  <c r="BJ212" i="12"/>
  <c r="BJ151" i="12"/>
  <c r="BJ199" i="12"/>
  <c r="BJ188" i="12"/>
  <c r="BJ175" i="12"/>
  <c r="U140" i="12"/>
  <c r="BJ44" i="12"/>
  <c r="U164" i="12"/>
  <c r="U116" i="12"/>
  <c r="U212" i="12"/>
  <c r="BJ140" i="12"/>
  <c r="BJ164" i="12"/>
  <c r="BJ236" i="12"/>
  <c r="BJ127" i="12"/>
  <c r="BJ103" i="12"/>
  <c r="U44" i="12"/>
  <c r="BJ31" i="12"/>
  <c r="U92" i="12"/>
  <c r="U188" i="12"/>
  <c r="BJ68" i="12"/>
  <c r="BJ21" i="12"/>
  <c r="U21" i="12"/>
  <c r="BJ8" i="12"/>
  <c r="BB16" i="12"/>
  <c r="M16" i="12"/>
  <c r="BP3" i="12"/>
  <c r="BP16" i="12"/>
  <c r="AA16" i="12"/>
  <c r="BG16" i="12"/>
  <c r="R16" i="12"/>
  <c r="AA3" i="12"/>
  <c r="R3" i="12"/>
  <c r="AU22" i="12"/>
  <c r="AU21" i="12"/>
  <c r="AU20" i="12"/>
  <c r="F22" i="12"/>
  <c r="F21" i="12"/>
  <c r="AU8" i="12"/>
  <c r="AU7" i="12"/>
  <c r="AU9" i="12"/>
  <c r="BE23" i="11"/>
  <c r="BD23" i="11"/>
  <c r="BC23" i="11"/>
  <c r="BB23" i="11"/>
  <c r="AZ23" i="11"/>
  <c r="BA23" i="11" s="1"/>
  <c r="AX23" i="11"/>
  <c r="AY23" i="11" s="1"/>
  <c r="CL23" i="10"/>
  <c r="CJ23" i="10"/>
  <c r="CH23" i="10"/>
  <c r="CF23" i="10"/>
  <c r="CD23" i="10"/>
  <c r="CB23" i="10"/>
  <c r="BZ23" i="10"/>
  <c r="BX23" i="10"/>
  <c r="BV23" i="10"/>
  <c r="BT23" i="10"/>
  <c r="BR23" i="10"/>
  <c r="BC23" i="10"/>
  <c r="BB23" i="10"/>
  <c r="BA23" i="10"/>
  <c r="AZ23" i="10"/>
  <c r="AV23" i="10"/>
  <c r="AW23" i="10" s="1"/>
  <c r="F9" i="12" l="1"/>
  <c r="D23" i="10" l="1"/>
  <c r="D63" i="11"/>
  <c r="N48" i="15" s="1"/>
  <c r="D63" i="10"/>
  <c r="DC62" i="11"/>
  <c r="DC61" i="11"/>
  <c r="DC60" i="11"/>
  <c r="DC59" i="11"/>
  <c r="DC58" i="11"/>
  <c r="DC57" i="11"/>
  <c r="DC56" i="11"/>
  <c r="DC55" i="11"/>
  <c r="DC54" i="11"/>
  <c r="DC53" i="11"/>
  <c r="DC52" i="11"/>
  <c r="DC51" i="11"/>
  <c r="DC50" i="11"/>
  <c r="DC49" i="11"/>
  <c r="DC48" i="11"/>
  <c r="DC47" i="11"/>
  <c r="DC46" i="11"/>
  <c r="DC45" i="11"/>
  <c r="DC44" i="11"/>
  <c r="DC43" i="11"/>
  <c r="DC42" i="11"/>
  <c r="DC41" i="11"/>
  <c r="DC40" i="11"/>
  <c r="DC39" i="11"/>
  <c r="DC38" i="11"/>
  <c r="DC37" i="11"/>
  <c r="DC36" i="11"/>
  <c r="DC35" i="11"/>
  <c r="DC34" i="11"/>
  <c r="DC33" i="11"/>
  <c r="DC32" i="11"/>
  <c r="DC31" i="11"/>
  <c r="DC30" i="11"/>
  <c r="DC29" i="11"/>
  <c r="DC28" i="11"/>
  <c r="DC27" i="11"/>
  <c r="DC26" i="11"/>
  <c r="DC25" i="11"/>
  <c r="DC24" i="11"/>
  <c r="DC23" i="11"/>
  <c r="DC62" i="10"/>
  <c r="DC61" i="10"/>
  <c r="DC60" i="10"/>
  <c r="DC59" i="10"/>
  <c r="DC58" i="10"/>
  <c r="DC57" i="10"/>
  <c r="DC56" i="10"/>
  <c r="DC55" i="10"/>
  <c r="DC54" i="10"/>
  <c r="DC53" i="10"/>
  <c r="DC52" i="10"/>
  <c r="DC51" i="10"/>
  <c r="DC50" i="10"/>
  <c r="DC49" i="10"/>
  <c r="DC48" i="10"/>
  <c r="DC47" i="10"/>
  <c r="DC46" i="10"/>
  <c r="DC45" i="10"/>
  <c r="DC44" i="10"/>
  <c r="DC43" i="10"/>
  <c r="DC42" i="10"/>
  <c r="DC41" i="10"/>
  <c r="DC40" i="10"/>
  <c r="DC39" i="10"/>
  <c r="DC38" i="10"/>
  <c r="DC37" i="10"/>
  <c r="DC36" i="10"/>
  <c r="DC35" i="10"/>
  <c r="DC34" i="10"/>
  <c r="DC33" i="10"/>
  <c r="DC32" i="10"/>
  <c r="DC31" i="10"/>
  <c r="DC30" i="10"/>
  <c r="DC29" i="10"/>
  <c r="DC28" i="10"/>
  <c r="DC27" i="10"/>
  <c r="DC26" i="10"/>
  <c r="DC25" i="10"/>
  <c r="DC24" i="10"/>
  <c r="DC23" i="10"/>
  <c r="C5" i="9"/>
  <c r="C6" i="9"/>
  <c r="C7" i="9"/>
  <c r="C8" i="9"/>
  <c r="C9" i="9"/>
  <c r="C10" i="9"/>
  <c r="C11" i="9"/>
  <c r="C12" i="9"/>
  <c r="C13" i="9"/>
  <c r="C14" i="9"/>
  <c r="C15" i="9"/>
  <c r="C16" i="9"/>
  <c r="C17" i="9"/>
  <c r="C18" i="9"/>
  <c r="C19" i="9"/>
  <c r="C20" i="9"/>
  <c r="C21" i="9"/>
  <c r="C22" i="9"/>
  <c r="C23" i="9"/>
  <c r="C24" i="9"/>
  <c r="C25" i="9"/>
  <c r="C26" i="9"/>
  <c r="C27" i="9"/>
  <c r="C28" i="9"/>
  <c r="C29" i="9"/>
  <c r="C30" i="9"/>
  <c r="C31" i="9"/>
  <c r="C32" i="9"/>
  <c r="C33" i="9"/>
  <c r="C34" i="9"/>
  <c r="C35" i="9"/>
  <c r="C36" i="9"/>
  <c r="C37" i="9"/>
  <c r="C38" i="9"/>
  <c r="C39" i="9"/>
  <c r="C40" i="9"/>
  <c r="C41" i="9"/>
  <c r="C42" i="9"/>
  <c r="C43" i="9"/>
  <c r="C4" i="9"/>
  <c r="B5" i="9"/>
  <c r="B6" i="9"/>
  <c r="B7" i="9"/>
  <c r="B8" i="9"/>
  <c r="B9" i="9"/>
  <c r="B10" i="9"/>
  <c r="B11" i="9"/>
  <c r="B12" i="9"/>
  <c r="B13" i="9"/>
  <c r="B14" i="9"/>
  <c r="B15" i="9"/>
  <c r="B16" i="9"/>
  <c r="B17" i="9"/>
  <c r="B18" i="9"/>
  <c r="B19" i="9"/>
  <c r="B20" i="9"/>
  <c r="B21" i="9"/>
  <c r="B22" i="9"/>
  <c r="B23" i="9"/>
  <c r="B24" i="9"/>
  <c r="B25" i="9"/>
  <c r="B26" i="9"/>
  <c r="B27" i="9"/>
  <c r="B28" i="9"/>
  <c r="B29" i="9"/>
  <c r="B30" i="9"/>
  <c r="B31" i="9"/>
  <c r="B32" i="9"/>
  <c r="B33" i="9"/>
  <c r="B34" i="9"/>
  <c r="B35" i="9"/>
  <c r="B36" i="9"/>
  <c r="B37" i="9"/>
  <c r="B38" i="9"/>
  <c r="B39" i="9"/>
  <c r="B40" i="9"/>
  <c r="B41" i="9"/>
  <c r="B42" i="9"/>
  <c r="B43" i="9"/>
  <c r="B4" i="9"/>
  <c r="R48" i="15" l="1"/>
  <c r="T50" i="15"/>
  <c r="Q49" i="15"/>
  <c r="S48" i="15"/>
  <c r="P49" i="15"/>
  <c r="R49" i="15"/>
  <c r="S47" i="15"/>
  <c r="P50" i="15"/>
  <c r="P48" i="15"/>
  <c r="Q48" i="15"/>
  <c r="Q47" i="15"/>
  <c r="T49" i="15"/>
  <c r="R50" i="15"/>
  <c r="Q50" i="15"/>
  <c r="S49" i="15"/>
  <c r="S50" i="15"/>
  <c r="T48" i="15"/>
  <c r="R47" i="15"/>
  <c r="T47" i="15"/>
  <c r="CH25" i="10"/>
  <c r="CI25" i="10" s="1"/>
  <c r="CJ25" i="10"/>
  <c r="CK25" i="10" s="1"/>
  <c r="CL25" i="10"/>
  <c r="CM25" i="10" s="1"/>
  <c r="CH26" i="10"/>
  <c r="CI26" i="10" s="1"/>
  <c r="CJ26" i="10"/>
  <c r="CK26" i="10" s="1"/>
  <c r="CL26" i="10"/>
  <c r="CM26" i="10" s="1"/>
  <c r="CH27" i="10"/>
  <c r="CI27" i="10" s="1"/>
  <c r="CJ27" i="10"/>
  <c r="CK27" i="10" s="1"/>
  <c r="CL27" i="10"/>
  <c r="CM27" i="10" s="1"/>
  <c r="CH28" i="10"/>
  <c r="CI28" i="10" s="1"/>
  <c r="CJ28" i="10"/>
  <c r="CK28" i="10" s="1"/>
  <c r="CL28" i="10"/>
  <c r="CM28" i="10" s="1"/>
  <c r="CH29" i="10"/>
  <c r="CI29" i="10" s="1"/>
  <c r="CJ29" i="10"/>
  <c r="CK29" i="10" s="1"/>
  <c r="CL29" i="10"/>
  <c r="CM29" i="10" s="1"/>
  <c r="CH30" i="10"/>
  <c r="CI30" i="10" s="1"/>
  <c r="CJ30" i="10"/>
  <c r="CK30" i="10" s="1"/>
  <c r="CL30" i="10"/>
  <c r="CM30" i="10" s="1"/>
  <c r="CH31" i="10"/>
  <c r="CI31" i="10" s="1"/>
  <c r="CJ31" i="10"/>
  <c r="CK31" i="10" s="1"/>
  <c r="CL31" i="10"/>
  <c r="CM31" i="10" s="1"/>
  <c r="CH32" i="10"/>
  <c r="CI32" i="10" s="1"/>
  <c r="CJ32" i="10"/>
  <c r="CK32" i="10" s="1"/>
  <c r="CL32" i="10"/>
  <c r="CM32" i="10" s="1"/>
  <c r="CH33" i="10"/>
  <c r="CI33" i="10" s="1"/>
  <c r="CJ33" i="10"/>
  <c r="CK33" i="10" s="1"/>
  <c r="CL33" i="10"/>
  <c r="CM33" i="10" s="1"/>
  <c r="CH34" i="10"/>
  <c r="CI34" i="10" s="1"/>
  <c r="CJ34" i="10"/>
  <c r="CK34" i="10" s="1"/>
  <c r="CL34" i="10"/>
  <c r="CM34" i="10" s="1"/>
  <c r="CH35" i="10"/>
  <c r="CI35" i="10" s="1"/>
  <c r="CJ35" i="10"/>
  <c r="CK35" i="10" s="1"/>
  <c r="CL35" i="10"/>
  <c r="CM35" i="10" s="1"/>
  <c r="CH36" i="10"/>
  <c r="CI36" i="10" s="1"/>
  <c r="CJ36" i="10"/>
  <c r="CK36" i="10" s="1"/>
  <c r="CL36" i="10"/>
  <c r="CM36" i="10" s="1"/>
  <c r="CH37" i="10"/>
  <c r="CI37" i="10" s="1"/>
  <c r="CJ37" i="10"/>
  <c r="CK37" i="10"/>
  <c r="CL37" i="10"/>
  <c r="CM37" i="10" s="1"/>
  <c r="CH38" i="10"/>
  <c r="CI38" i="10" s="1"/>
  <c r="CJ38" i="10"/>
  <c r="CK38" i="10" s="1"/>
  <c r="CL38" i="10"/>
  <c r="CM38" i="10" s="1"/>
  <c r="CH39" i="10"/>
  <c r="CI39" i="10" s="1"/>
  <c r="CJ39" i="10"/>
  <c r="CK39" i="10" s="1"/>
  <c r="CL39" i="10"/>
  <c r="CM39" i="10" s="1"/>
  <c r="CH40" i="10"/>
  <c r="CI40" i="10" s="1"/>
  <c r="CJ40" i="10"/>
  <c r="CK40" i="10" s="1"/>
  <c r="CL40" i="10"/>
  <c r="CM40" i="10" s="1"/>
  <c r="CH41" i="10"/>
  <c r="CI41" i="10" s="1"/>
  <c r="CJ41" i="10"/>
  <c r="CK41" i="10" s="1"/>
  <c r="CL41" i="10"/>
  <c r="CM41" i="10" s="1"/>
  <c r="CH42" i="10"/>
  <c r="CI42" i="10" s="1"/>
  <c r="CJ42" i="10"/>
  <c r="CK42" i="10" s="1"/>
  <c r="CL42" i="10"/>
  <c r="CM42" i="10" s="1"/>
  <c r="CH43" i="10"/>
  <c r="CI43" i="10" s="1"/>
  <c r="CJ43" i="10"/>
  <c r="CK43" i="10" s="1"/>
  <c r="CL43" i="10"/>
  <c r="CM43" i="10" s="1"/>
  <c r="CH44" i="10"/>
  <c r="CI44" i="10" s="1"/>
  <c r="CJ44" i="10"/>
  <c r="CK44" i="10" s="1"/>
  <c r="CL44" i="10"/>
  <c r="CM44" i="10" s="1"/>
  <c r="CH45" i="10"/>
  <c r="CI45" i="10" s="1"/>
  <c r="CJ45" i="10"/>
  <c r="CK45" i="10" s="1"/>
  <c r="CL45" i="10"/>
  <c r="CM45" i="10" s="1"/>
  <c r="CH46" i="10"/>
  <c r="CI46" i="10" s="1"/>
  <c r="CJ46" i="10"/>
  <c r="CK46" i="10" s="1"/>
  <c r="CL46" i="10"/>
  <c r="CM46" i="10" s="1"/>
  <c r="CH47" i="10"/>
  <c r="CI47" i="10" s="1"/>
  <c r="CJ47" i="10"/>
  <c r="CK47" i="10" s="1"/>
  <c r="CL47" i="10"/>
  <c r="CM47" i="10" s="1"/>
  <c r="CH48" i="10"/>
  <c r="CI48" i="10" s="1"/>
  <c r="CJ48" i="10"/>
  <c r="CK48" i="10" s="1"/>
  <c r="CL48" i="10"/>
  <c r="CM48" i="10" s="1"/>
  <c r="CH49" i="10"/>
  <c r="CI49" i="10" s="1"/>
  <c r="CJ49" i="10"/>
  <c r="CK49" i="10" s="1"/>
  <c r="CL49" i="10"/>
  <c r="CM49" i="10" s="1"/>
  <c r="CH50" i="10"/>
  <c r="CI50" i="10" s="1"/>
  <c r="CJ50" i="10"/>
  <c r="CK50" i="10" s="1"/>
  <c r="CL50" i="10"/>
  <c r="CM50" i="10" s="1"/>
  <c r="CH51" i="10"/>
  <c r="CI51" i="10" s="1"/>
  <c r="CJ51" i="10"/>
  <c r="CK51" i="10" s="1"/>
  <c r="CL51" i="10"/>
  <c r="CM51" i="10" s="1"/>
  <c r="CH52" i="10"/>
  <c r="CI52" i="10" s="1"/>
  <c r="CJ52" i="10"/>
  <c r="CK52" i="10" s="1"/>
  <c r="CL52" i="10"/>
  <c r="CM52" i="10" s="1"/>
  <c r="CH53" i="10"/>
  <c r="CI53" i="10" s="1"/>
  <c r="CJ53" i="10"/>
  <c r="CK53" i="10" s="1"/>
  <c r="CL53" i="10"/>
  <c r="CM53" i="10" s="1"/>
  <c r="CH54" i="10"/>
  <c r="CI54" i="10" s="1"/>
  <c r="CJ54" i="10"/>
  <c r="CK54" i="10" s="1"/>
  <c r="CL54" i="10"/>
  <c r="CM54" i="10" s="1"/>
  <c r="CH55" i="10"/>
  <c r="CI55" i="10" s="1"/>
  <c r="CJ55" i="10"/>
  <c r="CK55" i="10" s="1"/>
  <c r="CL55" i="10"/>
  <c r="CM55" i="10" s="1"/>
  <c r="CH56" i="10"/>
  <c r="CI56" i="10" s="1"/>
  <c r="CJ56" i="10"/>
  <c r="CK56" i="10" s="1"/>
  <c r="CL56" i="10"/>
  <c r="CM56" i="10" s="1"/>
  <c r="CH57" i="10"/>
  <c r="CI57" i="10" s="1"/>
  <c r="CJ57" i="10"/>
  <c r="CK57" i="10" s="1"/>
  <c r="CL57" i="10"/>
  <c r="CM57" i="10" s="1"/>
  <c r="CH58" i="10"/>
  <c r="CI58" i="10" s="1"/>
  <c r="CJ58" i="10"/>
  <c r="CK58" i="10" s="1"/>
  <c r="CL58" i="10"/>
  <c r="CM58" i="10" s="1"/>
  <c r="CH59" i="10"/>
  <c r="CI59" i="10" s="1"/>
  <c r="CJ59" i="10"/>
  <c r="CK59" i="10" s="1"/>
  <c r="CL59" i="10"/>
  <c r="CM59" i="10" s="1"/>
  <c r="CH60" i="10"/>
  <c r="CI60" i="10" s="1"/>
  <c r="CJ60" i="10"/>
  <c r="CK60" i="10" s="1"/>
  <c r="CL60" i="10"/>
  <c r="CM60" i="10" s="1"/>
  <c r="CH61" i="10"/>
  <c r="CI61" i="10" s="1"/>
  <c r="CJ61" i="10"/>
  <c r="CK61" i="10" s="1"/>
  <c r="CL61" i="10"/>
  <c r="CM61" i="10" s="1"/>
  <c r="CH62" i="10"/>
  <c r="CI62" i="10" s="1"/>
  <c r="CJ62" i="10"/>
  <c r="CK62" i="10" s="1"/>
  <c r="CL62" i="10"/>
  <c r="CM62" i="10" s="1"/>
  <c r="CD25" i="10"/>
  <c r="CE25" i="10" s="1"/>
  <c r="CF25" i="10"/>
  <c r="CG25" i="10" s="1"/>
  <c r="CD26" i="10"/>
  <c r="CE26" i="10" s="1"/>
  <c r="CF26" i="10"/>
  <c r="CG26" i="10" s="1"/>
  <c r="CD27" i="10"/>
  <c r="CE27" i="10" s="1"/>
  <c r="CF27" i="10"/>
  <c r="CG27" i="10" s="1"/>
  <c r="CD28" i="10"/>
  <c r="CE28" i="10" s="1"/>
  <c r="CF28" i="10"/>
  <c r="CG28" i="10" s="1"/>
  <c r="CD29" i="10"/>
  <c r="CE29" i="10" s="1"/>
  <c r="CF29" i="10"/>
  <c r="CG29" i="10" s="1"/>
  <c r="CD30" i="10"/>
  <c r="CE30" i="10" s="1"/>
  <c r="CF30" i="10"/>
  <c r="CG30" i="10" s="1"/>
  <c r="CD31" i="10"/>
  <c r="CE31" i="10" s="1"/>
  <c r="CF31" i="10"/>
  <c r="CG31" i="10" s="1"/>
  <c r="CD32" i="10"/>
  <c r="CE32" i="10" s="1"/>
  <c r="CF32" i="10"/>
  <c r="CG32" i="10" s="1"/>
  <c r="CD33" i="10"/>
  <c r="CE33" i="10" s="1"/>
  <c r="CF33" i="10"/>
  <c r="CG33" i="10" s="1"/>
  <c r="CD34" i="10"/>
  <c r="CE34" i="10" s="1"/>
  <c r="CF34" i="10"/>
  <c r="CG34" i="10" s="1"/>
  <c r="CD35" i="10"/>
  <c r="CE35" i="10" s="1"/>
  <c r="CF35" i="10"/>
  <c r="CG35" i="10" s="1"/>
  <c r="CD36" i="10"/>
  <c r="CE36" i="10" s="1"/>
  <c r="CF36" i="10"/>
  <c r="CG36" i="10" s="1"/>
  <c r="CD37" i="10"/>
  <c r="CE37" i="10" s="1"/>
  <c r="CF37" i="10"/>
  <c r="CG37" i="10" s="1"/>
  <c r="CD38" i="10"/>
  <c r="CE38" i="10" s="1"/>
  <c r="CF38" i="10"/>
  <c r="CG38" i="10" s="1"/>
  <c r="CD39" i="10"/>
  <c r="CE39" i="10" s="1"/>
  <c r="CF39" i="10"/>
  <c r="CG39" i="10" s="1"/>
  <c r="CD40" i="10"/>
  <c r="CE40" i="10" s="1"/>
  <c r="CF40" i="10"/>
  <c r="CG40" i="10" s="1"/>
  <c r="CD41" i="10"/>
  <c r="CE41" i="10" s="1"/>
  <c r="CF41" i="10"/>
  <c r="CG41" i="10" s="1"/>
  <c r="CD42" i="10"/>
  <c r="CE42" i="10" s="1"/>
  <c r="CF42" i="10"/>
  <c r="CG42" i="10" s="1"/>
  <c r="CD43" i="10"/>
  <c r="CE43" i="10" s="1"/>
  <c r="CF43" i="10"/>
  <c r="CG43" i="10" s="1"/>
  <c r="CD44" i="10"/>
  <c r="CE44" i="10" s="1"/>
  <c r="CF44" i="10"/>
  <c r="CG44" i="10" s="1"/>
  <c r="CD45" i="10"/>
  <c r="CE45" i="10" s="1"/>
  <c r="CF45" i="10"/>
  <c r="CG45" i="10" s="1"/>
  <c r="CD46" i="10"/>
  <c r="CE46" i="10" s="1"/>
  <c r="CF46" i="10"/>
  <c r="CG46" i="10" s="1"/>
  <c r="CD47" i="10"/>
  <c r="CE47" i="10" s="1"/>
  <c r="CF47" i="10"/>
  <c r="CG47" i="10" s="1"/>
  <c r="CD48" i="10"/>
  <c r="CE48" i="10" s="1"/>
  <c r="CF48" i="10"/>
  <c r="CG48" i="10" s="1"/>
  <c r="CD49" i="10"/>
  <c r="CE49" i="10" s="1"/>
  <c r="CF49" i="10"/>
  <c r="CG49" i="10" s="1"/>
  <c r="CD50" i="10"/>
  <c r="CE50" i="10" s="1"/>
  <c r="CF50" i="10"/>
  <c r="CG50" i="10" s="1"/>
  <c r="CD51" i="10"/>
  <c r="CE51" i="10" s="1"/>
  <c r="CF51" i="10"/>
  <c r="CG51" i="10" s="1"/>
  <c r="CD52" i="10"/>
  <c r="CE52" i="10" s="1"/>
  <c r="CF52" i="10"/>
  <c r="CG52" i="10" s="1"/>
  <c r="CD53" i="10"/>
  <c r="CE53" i="10" s="1"/>
  <c r="CF53" i="10"/>
  <c r="CG53" i="10" s="1"/>
  <c r="CD54" i="10"/>
  <c r="CE54" i="10" s="1"/>
  <c r="CF54" i="10"/>
  <c r="CG54" i="10" s="1"/>
  <c r="CD55" i="10"/>
  <c r="CE55" i="10" s="1"/>
  <c r="CF55" i="10"/>
  <c r="CG55" i="10" s="1"/>
  <c r="CD56" i="10"/>
  <c r="CE56" i="10" s="1"/>
  <c r="CF56" i="10"/>
  <c r="CG56" i="10" s="1"/>
  <c r="CD57" i="10"/>
  <c r="CE57" i="10" s="1"/>
  <c r="CF57" i="10"/>
  <c r="CG57" i="10" s="1"/>
  <c r="CD58" i="10"/>
  <c r="CE58" i="10" s="1"/>
  <c r="CF58" i="10"/>
  <c r="CG58" i="10" s="1"/>
  <c r="CD59" i="10"/>
  <c r="CE59" i="10" s="1"/>
  <c r="CF59" i="10"/>
  <c r="CG59" i="10" s="1"/>
  <c r="CD60" i="10"/>
  <c r="CE60" i="10" s="1"/>
  <c r="CF60" i="10"/>
  <c r="CG60" i="10" s="1"/>
  <c r="CD61" i="10"/>
  <c r="CE61" i="10" s="1"/>
  <c r="CF61" i="10"/>
  <c r="CG61" i="10" s="1"/>
  <c r="CD62" i="10"/>
  <c r="CE62" i="10" s="1"/>
  <c r="CF62" i="10"/>
  <c r="CG62" i="10" s="1"/>
  <c r="BZ25" i="10"/>
  <c r="CA25" i="10" s="1"/>
  <c r="CB25" i="10"/>
  <c r="CC25" i="10" s="1"/>
  <c r="BZ26" i="10"/>
  <c r="CA26" i="10" s="1"/>
  <c r="CB26" i="10"/>
  <c r="CC26" i="10" s="1"/>
  <c r="BZ27" i="10"/>
  <c r="CA27" i="10" s="1"/>
  <c r="CB27" i="10"/>
  <c r="CC27" i="10" s="1"/>
  <c r="BZ28" i="10"/>
  <c r="CA28" i="10" s="1"/>
  <c r="CB28" i="10"/>
  <c r="CC28" i="10" s="1"/>
  <c r="BZ29" i="10"/>
  <c r="CA29" i="10" s="1"/>
  <c r="CB29" i="10"/>
  <c r="CC29" i="10" s="1"/>
  <c r="BZ30" i="10"/>
  <c r="CA30" i="10" s="1"/>
  <c r="CB30" i="10"/>
  <c r="CC30" i="10" s="1"/>
  <c r="BZ31" i="10"/>
  <c r="CA31" i="10" s="1"/>
  <c r="CB31" i="10"/>
  <c r="CC31" i="10" s="1"/>
  <c r="BZ32" i="10"/>
  <c r="CA32" i="10" s="1"/>
  <c r="CB32" i="10"/>
  <c r="CC32" i="10" s="1"/>
  <c r="BZ33" i="10"/>
  <c r="CA33" i="10" s="1"/>
  <c r="CB33" i="10"/>
  <c r="CC33" i="10" s="1"/>
  <c r="BZ34" i="10"/>
  <c r="CA34" i="10" s="1"/>
  <c r="CB34" i="10"/>
  <c r="CC34" i="10" s="1"/>
  <c r="BZ35" i="10"/>
  <c r="CA35" i="10" s="1"/>
  <c r="CB35" i="10"/>
  <c r="CC35" i="10" s="1"/>
  <c r="BZ36" i="10"/>
  <c r="CA36" i="10" s="1"/>
  <c r="CB36" i="10"/>
  <c r="CC36" i="10" s="1"/>
  <c r="BZ37" i="10"/>
  <c r="CA37" i="10" s="1"/>
  <c r="CB37" i="10"/>
  <c r="CC37" i="10" s="1"/>
  <c r="BZ38" i="10"/>
  <c r="CA38" i="10" s="1"/>
  <c r="CB38" i="10"/>
  <c r="CC38" i="10" s="1"/>
  <c r="BZ39" i="10"/>
  <c r="CA39" i="10" s="1"/>
  <c r="CB39" i="10"/>
  <c r="CC39" i="10" s="1"/>
  <c r="BZ40" i="10"/>
  <c r="CA40" i="10" s="1"/>
  <c r="CB40" i="10"/>
  <c r="CC40" i="10" s="1"/>
  <c r="BZ41" i="10"/>
  <c r="CA41" i="10" s="1"/>
  <c r="CB41" i="10"/>
  <c r="CC41" i="10" s="1"/>
  <c r="BZ42" i="10"/>
  <c r="CA42" i="10" s="1"/>
  <c r="CB42" i="10"/>
  <c r="CC42" i="10" s="1"/>
  <c r="BZ43" i="10"/>
  <c r="CA43" i="10" s="1"/>
  <c r="CB43" i="10"/>
  <c r="CC43" i="10" s="1"/>
  <c r="BZ44" i="10"/>
  <c r="CA44" i="10" s="1"/>
  <c r="CB44" i="10"/>
  <c r="CC44" i="10" s="1"/>
  <c r="BZ45" i="10"/>
  <c r="CA45" i="10" s="1"/>
  <c r="CB45" i="10"/>
  <c r="CC45" i="10" s="1"/>
  <c r="BZ46" i="10"/>
  <c r="CA46" i="10" s="1"/>
  <c r="CB46" i="10"/>
  <c r="CC46" i="10" s="1"/>
  <c r="BZ47" i="10"/>
  <c r="CA47" i="10" s="1"/>
  <c r="CB47" i="10"/>
  <c r="CC47" i="10" s="1"/>
  <c r="BZ48" i="10"/>
  <c r="CA48" i="10" s="1"/>
  <c r="CB48" i="10"/>
  <c r="CC48" i="10" s="1"/>
  <c r="BZ49" i="10"/>
  <c r="CA49" i="10" s="1"/>
  <c r="CB49" i="10"/>
  <c r="CC49" i="10" s="1"/>
  <c r="BZ50" i="10"/>
  <c r="CA50" i="10" s="1"/>
  <c r="CB50" i="10"/>
  <c r="CC50" i="10" s="1"/>
  <c r="BZ51" i="10"/>
  <c r="CA51" i="10" s="1"/>
  <c r="CB51" i="10"/>
  <c r="CC51" i="10" s="1"/>
  <c r="BZ52" i="10"/>
  <c r="CA52" i="10" s="1"/>
  <c r="CB52" i="10"/>
  <c r="CC52" i="10" s="1"/>
  <c r="BZ53" i="10"/>
  <c r="CA53" i="10"/>
  <c r="CB53" i="10"/>
  <c r="CC53" i="10" s="1"/>
  <c r="BZ54" i="10"/>
  <c r="CA54" i="10" s="1"/>
  <c r="CB54" i="10"/>
  <c r="CC54" i="10" s="1"/>
  <c r="BZ55" i="10"/>
  <c r="CA55" i="10" s="1"/>
  <c r="CB55" i="10"/>
  <c r="CC55" i="10" s="1"/>
  <c r="BZ56" i="10"/>
  <c r="CA56" i="10" s="1"/>
  <c r="CB56" i="10"/>
  <c r="CC56" i="10" s="1"/>
  <c r="BZ57" i="10"/>
  <c r="CA57" i="10" s="1"/>
  <c r="CB57" i="10"/>
  <c r="CC57" i="10" s="1"/>
  <c r="BZ58" i="10"/>
  <c r="CA58" i="10" s="1"/>
  <c r="CB58" i="10"/>
  <c r="CC58" i="10" s="1"/>
  <c r="BZ59" i="10"/>
  <c r="CA59" i="10" s="1"/>
  <c r="CB59" i="10"/>
  <c r="CC59" i="10" s="1"/>
  <c r="BZ60" i="10"/>
  <c r="CA60" i="10" s="1"/>
  <c r="CB60" i="10"/>
  <c r="CC60" i="10" s="1"/>
  <c r="BZ61" i="10"/>
  <c r="CA61" i="10" s="1"/>
  <c r="CB61" i="10"/>
  <c r="CC61" i="10" s="1"/>
  <c r="BZ62" i="10"/>
  <c r="CA62" i="10" s="1"/>
  <c r="CB62" i="10"/>
  <c r="CC62" i="10" s="1"/>
  <c r="BV25" i="10"/>
  <c r="BW25" i="10" s="1"/>
  <c r="BX25" i="10"/>
  <c r="BY25" i="10" s="1"/>
  <c r="BV26" i="10"/>
  <c r="BW26" i="10" s="1"/>
  <c r="BX26" i="10"/>
  <c r="BY26" i="10" s="1"/>
  <c r="BV27" i="10"/>
  <c r="BW27" i="10" s="1"/>
  <c r="BX27" i="10"/>
  <c r="BY27" i="10" s="1"/>
  <c r="BV28" i="10"/>
  <c r="BW28" i="10" s="1"/>
  <c r="BX28" i="10"/>
  <c r="BY28" i="10" s="1"/>
  <c r="BV29" i="10"/>
  <c r="BW29" i="10" s="1"/>
  <c r="BX29" i="10"/>
  <c r="BY29" i="10" s="1"/>
  <c r="BV30" i="10"/>
  <c r="BW30" i="10" s="1"/>
  <c r="BX30" i="10"/>
  <c r="BY30" i="10" s="1"/>
  <c r="BV31" i="10"/>
  <c r="BW31" i="10" s="1"/>
  <c r="BX31" i="10"/>
  <c r="BY31" i="10" s="1"/>
  <c r="BV32" i="10"/>
  <c r="BW32" i="10" s="1"/>
  <c r="BX32" i="10"/>
  <c r="BY32" i="10" s="1"/>
  <c r="BV33" i="10"/>
  <c r="BW33" i="10" s="1"/>
  <c r="BX33" i="10"/>
  <c r="BY33" i="10" s="1"/>
  <c r="BV34" i="10"/>
  <c r="BW34" i="10" s="1"/>
  <c r="BX34" i="10"/>
  <c r="BY34" i="10" s="1"/>
  <c r="BV35" i="10"/>
  <c r="BW35" i="10" s="1"/>
  <c r="BX35" i="10"/>
  <c r="BY35" i="10" s="1"/>
  <c r="BV36" i="10"/>
  <c r="BW36" i="10" s="1"/>
  <c r="BX36" i="10"/>
  <c r="BY36" i="10" s="1"/>
  <c r="BV37" i="10"/>
  <c r="BW37" i="10" s="1"/>
  <c r="BX37" i="10"/>
  <c r="BY37" i="10" s="1"/>
  <c r="BV38" i="10"/>
  <c r="BW38" i="10" s="1"/>
  <c r="BX38" i="10"/>
  <c r="BY38" i="10" s="1"/>
  <c r="BV39" i="10"/>
  <c r="BW39" i="10" s="1"/>
  <c r="BX39" i="10"/>
  <c r="BY39" i="10" s="1"/>
  <c r="BV40" i="10"/>
  <c r="BW40" i="10" s="1"/>
  <c r="BX40" i="10"/>
  <c r="BY40" i="10" s="1"/>
  <c r="BV41" i="10"/>
  <c r="BW41" i="10" s="1"/>
  <c r="BX41" i="10"/>
  <c r="BY41" i="10" s="1"/>
  <c r="BV42" i="10"/>
  <c r="BW42" i="10" s="1"/>
  <c r="BX42" i="10"/>
  <c r="BY42" i="10" s="1"/>
  <c r="BV43" i="10"/>
  <c r="BW43" i="10" s="1"/>
  <c r="BX43" i="10"/>
  <c r="BY43" i="10" s="1"/>
  <c r="BV44" i="10"/>
  <c r="BW44" i="10" s="1"/>
  <c r="BX44" i="10"/>
  <c r="BY44" i="10" s="1"/>
  <c r="BV45" i="10"/>
  <c r="BW45" i="10" s="1"/>
  <c r="BX45" i="10"/>
  <c r="BY45" i="10" s="1"/>
  <c r="BV46" i="10"/>
  <c r="BW46" i="10" s="1"/>
  <c r="BX46" i="10"/>
  <c r="BY46" i="10" s="1"/>
  <c r="BV47" i="10"/>
  <c r="BW47" i="10" s="1"/>
  <c r="BX47" i="10"/>
  <c r="BY47" i="10" s="1"/>
  <c r="BV48" i="10"/>
  <c r="BW48" i="10" s="1"/>
  <c r="BX48" i="10"/>
  <c r="BY48" i="10" s="1"/>
  <c r="BV49" i="10"/>
  <c r="BW49" i="10" s="1"/>
  <c r="BX49" i="10"/>
  <c r="BY49" i="10" s="1"/>
  <c r="BV50" i="10"/>
  <c r="BW50" i="10" s="1"/>
  <c r="BX50" i="10"/>
  <c r="BY50" i="10" s="1"/>
  <c r="BV51" i="10"/>
  <c r="BW51" i="10" s="1"/>
  <c r="BX51" i="10"/>
  <c r="BY51" i="10" s="1"/>
  <c r="BV52" i="10"/>
  <c r="BW52" i="10" s="1"/>
  <c r="BX52" i="10"/>
  <c r="BY52" i="10" s="1"/>
  <c r="BV53" i="10"/>
  <c r="BW53" i="10" s="1"/>
  <c r="BX53" i="10"/>
  <c r="BY53" i="10" s="1"/>
  <c r="BV54" i="10"/>
  <c r="BW54" i="10" s="1"/>
  <c r="BX54" i="10"/>
  <c r="BY54" i="10" s="1"/>
  <c r="BV55" i="10"/>
  <c r="BW55" i="10" s="1"/>
  <c r="BX55" i="10"/>
  <c r="BY55" i="10" s="1"/>
  <c r="BV56" i="10"/>
  <c r="BW56" i="10" s="1"/>
  <c r="BX56" i="10"/>
  <c r="BY56" i="10" s="1"/>
  <c r="BV57" i="10"/>
  <c r="BW57" i="10" s="1"/>
  <c r="BX57" i="10"/>
  <c r="BY57" i="10" s="1"/>
  <c r="BV58" i="10"/>
  <c r="BW58" i="10" s="1"/>
  <c r="BX58" i="10"/>
  <c r="BY58" i="10" s="1"/>
  <c r="BV59" i="10"/>
  <c r="BW59" i="10" s="1"/>
  <c r="BX59" i="10"/>
  <c r="BY59" i="10" s="1"/>
  <c r="BV60" i="10"/>
  <c r="BW60" i="10" s="1"/>
  <c r="BX60" i="10"/>
  <c r="BY60" i="10" s="1"/>
  <c r="BV61" i="10"/>
  <c r="BW61" i="10" s="1"/>
  <c r="BX61" i="10"/>
  <c r="BY61" i="10" s="1"/>
  <c r="BV62" i="10"/>
  <c r="BW62" i="10" s="1"/>
  <c r="BX62" i="10"/>
  <c r="BY62" i="10" s="1"/>
  <c r="BR25" i="10"/>
  <c r="BS25" i="10" s="1"/>
  <c r="BT25" i="10"/>
  <c r="BU25" i="10" s="1"/>
  <c r="BR26" i="10"/>
  <c r="BS26" i="10" s="1"/>
  <c r="BT26" i="10"/>
  <c r="BU26" i="10" s="1"/>
  <c r="BR27" i="10"/>
  <c r="BS27" i="10" s="1"/>
  <c r="BT27" i="10"/>
  <c r="BU27" i="10" s="1"/>
  <c r="BR28" i="10"/>
  <c r="BS28" i="10" s="1"/>
  <c r="BT28" i="10"/>
  <c r="BU28" i="10" s="1"/>
  <c r="BR29" i="10"/>
  <c r="BS29" i="10" s="1"/>
  <c r="BT29" i="10"/>
  <c r="BU29" i="10" s="1"/>
  <c r="BR30" i="10"/>
  <c r="BS30" i="10" s="1"/>
  <c r="BT30" i="10"/>
  <c r="BU30" i="10" s="1"/>
  <c r="BR31" i="10"/>
  <c r="BS31" i="10" s="1"/>
  <c r="BT31" i="10"/>
  <c r="BU31" i="10" s="1"/>
  <c r="BR32" i="10"/>
  <c r="BS32" i="10" s="1"/>
  <c r="BT32" i="10"/>
  <c r="BU32" i="10" s="1"/>
  <c r="BR33" i="10"/>
  <c r="BS33" i="10" s="1"/>
  <c r="BT33" i="10"/>
  <c r="BU33" i="10" s="1"/>
  <c r="BR34" i="10"/>
  <c r="BS34" i="10" s="1"/>
  <c r="BT34" i="10"/>
  <c r="BU34" i="10" s="1"/>
  <c r="BR35" i="10"/>
  <c r="BS35" i="10" s="1"/>
  <c r="BT35" i="10"/>
  <c r="BU35" i="10" s="1"/>
  <c r="BR36" i="10"/>
  <c r="BS36" i="10" s="1"/>
  <c r="BT36" i="10"/>
  <c r="BU36" i="10" s="1"/>
  <c r="BR37" i="10"/>
  <c r="BS37" i="10" s="1"/>
  <c r="BT37" i="10"/>
  <c r="BU37" i="10" s="1"/>
  <c r="BR38" i="10"/>
  <c r="BS38" i="10" s="1"/>
  <c r="BT38" i="10"/>
  <c r="BU38" i="10" s="1"/>
  <c r="BR39" i="10"/>
  <c r="BS39" i="10" s="1"/>
  <c r="BT39" i="10"/>
  <c r="BU39" i="10" s="1"/>
  <c r="BR40" i="10"/>
  <c r="BS40" i="10" s="1"/>
  <c r="BT40" i="10"/>
  <c r="BU40" i="10" s="1"/>
  <c r="BR41" i="10"/>
  <c r="BS41" i="10" s="1"/>
  <c r="BT41" i="10"/>
  <c r="BU41" i="10" s="1"/>
  <c r="BR42" i="10"/>
  <c r="BS42" i="10" s="1"/>
  <c r="BT42" i="10"/>
  <c r="BU42" i="10" s="1"/>
  <c r="BR43" i="10"/>
  <c r="BS43" i="10" s="1"/>
  <c r="BT43" i="10"/>
  <c r="BU43" i="10" s="1"/>
  <c r="BR44" i="10"/>
  <c r="BS44" i="10" s="1"/>
  <c r="BT44" i="10"/>
  <c r="BU44" i="10" s="1"/>
  <c r="BR45" i="10"/>
  <c r="BS45" i="10" s="1"/>
  <c r="BT45" i="10"/>
  <c r="BU45" i="10" s="1"/>
  <c r="BR46" i="10"/>
  <c r="BS46" i="10" s="1"/>
  <c r="BT46" i="10"/>
  <c r="BU46" i="10" s="1"/>
  <c r="BR47" i="10"/>
  <c r="BS47" i="10" s="1"/>
  <c r="BT47" i="10"/>
  <c r="BU47" i="10" s="1"/>
  <c r="BR48" i="10"/>
  <c r="BS48" i="10" s="1"/>
  <c r="BT48" i="10"/>
  <c r="BU48" i="10" s="1"/>
  <c r="BR49" i="10"/>
  <c r="BS49" i="10" s="1"/>
  <c r="BT49" i="10"/>
  <c r="BU49" i="10" s="1"/>
  <c r="BR50" i="10"/>
  <c r="BS50" i="10" s="1"/>
  <c r="BT50" i="10"/>
  <c r="BU50" i="10" s="1"/>
  <c r="BR51" i="10"/>
  <c r="BS51" i="10" s="1"/>
  <c r="BT51" i="10"/>
  <c r="BU51" i="10" s="1"/>
  <c r="BR52" i="10"/>
  <c r="BS52" i="10" s="1"/>
  <c r="BT52" i="10"/>
  <c r="BU52" i="10" s="1"/>
  <c r="BR53" i="10"/>
  <c r="BS53" i="10" s="1"/>
  <c r="BT53" i="10"/>
  <c r="BU53" i="10" s="1"/>
  <c r="BR54" i="10"/>
  <c r="BS54" i="10" s="1"/>
  <c r="BT54" i="10"/>
  <c r="BU54" i="10" s="1"/>
  <c r="BR55" i="10"/>
  <c r="BS55" i="10" s="1"/>
  <c r="BT55" i="10"/>
  <c r="BU55" i="10" s="1"/>
  <c r="BR56" i="10"/>
  <c r="BS56" i="10" s="1"/>
  <c r="BT56" i="10"/>
  <c r="BU56" i="10" s="1"/>
  <c r="BR57" i="10"/>
  <c r="BS57" i="10" s="1"/>
  <c r="BT57" i="10"/>
  <c r="BU57" i="10" s="1"/>
  <c r="BR58" i="10"/>
  <c r="BS58" i="10" s="1"/>
  <c r="BT58" i="10"/>
  <c r="BU58" i="10" s="1"/>
  <c r="BR59" i="10"/>
  <c r="BS59" i="10" s="1"/>
  <c r="BT59" i="10"/>
  <c r="BU59" i="10" s="1"/>
  <c r="BR60" i="10"/>
  <c r="BS60" i="10" s="1"/>
  <c r="BT60" i="10"/>
  <c r="BU60" i="10" s="1"/>
  <c r="BR61" i="10"/>
  <c r="BS61" i="10" s="1"/>
  <c r="BT61" i="10"/>
  <c r="BU61" i="10" s="1"/>
  <c r="BR62" i="10"/>
  <c r="BS62" i="10" s="1"/>
  <c r="BT62" i="10"/>
  <c r="BU62" i="10" s="1"/>
  <c r="CL24" i="10"/>
  <c r="CM24" i="10" s="1"/>
  <c r="CM23" i="10"/>
  <c r="CJ24" i="10"/>
  <c r="CK24" i="10" s="1"/>
  <c r="CK23" i="10"/>
  <c r="CH24" i="10"/>
  <c r="CI24" i="10" s="1"/>
  <c r="CI23" i="10"/>
  <c r="CF24" i="10"/>
  <c r="CG24" i="10" s="1"/>
  <c r="CG23" i="10"/>
  <c r="CD24" i="10"/>
  <c r="CE24" i="10" s="1"/>
  <c r="CE23" i="10"/>
  <c r="CB24" i="10"/>
  <c r="CC24" i="10" s="1"/>
  <c r="CC23" i="10"/>
  <c r="BZ24" i="10"/>
  <c r="CA24" i="10" s="1"/>
  <c r="CA23" i="10"/>
  <c r="BX24" i="10"/>
  <c r="BY24" i="10" s="1"/>
  <c r="BY23" i="10"/>
  <c r="BV24" i="10"/>
  <c r="BW24" i="10" s="1"/>
  <c r="BW23" i="10"/>
  <c r="BT24" i="10"/>
  <c r="BU24" i="10" s="1"/>
  <c r="BU23" i="10"/>
  <c r="BR24" i="10"/>
  <c r="BS24" i="10" s="1"/>
  <c r="BS23" i="10"/>
  <c r="BB25" i="10"/>
  <c r="BP25" i="10" s="1"/>
  <c r="BC25" i="10"/>
  <c r="BQ25" i="10" s="1"/>
  <c r="BB26" i="10"/>
  <c r="BP26" i="10" s="1"/>
  <c r="BC26" i="10"/>
  <c r="BQ26" i="10" s="1"/>
  <c r="BB27" i="10"/>
  <c r="BP27" i="10" s="1"/>
  <c r="BC27" i="10"/>
  <c r="BQ27" i="10" s="1"/>
  <c r="BB28" i="10"/>
  <c r="BP28" i="10" s="1"/>
  <c r="BC28" i="10"/>
  <c r="BQ28" i="10" s="1"/>
  <c r="BB29" i="10"/>
  <c r="BP29" i="10" s="1"/>
  <c r="BC29" i="10"/>
  <c r="BQ29" i="10" s="1"/>
  <c r="BB30" i="10"/>
  <c r="BP30" i="10" s="1"/>
  <c r="BC30" i="10"/>
  <c r="BQ30" i="10" s="1"/>
  <c r="BB31" i="10"/>
  <c r="BP31" i="10" s="1"/>
  <c r="BC31" i="10"/>
  <c r="BQ31" i="10" s="1"/>
  <c r="BB32" i="10"/>
  <c r="BP32" i="10" s="1"/>
  <c r="BC32" i="10"/>
  <c r="BQ32" i="10" s="1"/>
  <c r="BB33" i="10"/>
  <c r="BP33" i="10" s="1"/>
  <c r="BC33" i="10"/>
  <c r="BQ33" i="10" s="1"/>
  <c r="BB34" i="10"/>
  <c r="BP34" i="10" s="1"/>
  <c r="BC34" i="10"/>
  <c r="BQ34" i="10" s="1"/>
  <c r="BB35" i="10"/>
  <c r="BP35" i="10" s="1"/>
  <c r="BC35" i="10"/>
  <c r="BQ35" i="10" s="1"/>
  <c r="BB36" i="10"/>
  <c r="BP36" i="10" s="1"/>
  <c r="BC36" i="10"/>
  <c r="BQ36" i="10" s="1"/>
  <c r="BB37" i="10"/>
  <c r="BP37" i="10" s="1"/>
  <c r="BC37" i="10"/>
  <c r="BQ37" i="10" s="1"/>
  <c r="BB38" i="10"/>
  <c r="BP38" i="10" s="1"/>
  <c r="BC38" i="10"/>
  <c r="BQ38" i="10" s="1"/>
  <c r="BB39" i="10"/>
  <c r="BP39" i="10" s="1"/>
  <c r="BC39" i="10"/>
  <c r="BQ39" i="10" s="1"/>
  <c r="BB40" i="10"/>
  <c r="BP40" i="10" s="1"/>
  <c r="BC40" i="10"/>
  <c r="BQ40" i="10" s="1"/>
  <c r="BB41" i="10"/>
  <c r="BP41" i="10" s="1"/>
  <c r="BC41" i="10"/>
  <c r="BQ41" i="10" s="1"/>
  <c r="BB42" i="10"/>
  <c r="BP42" i="10" s="1"/>
  <c r="BC42" i="10"/>
  <c r="BQ42" i="10" s="1"/>
  <c r="BB43" i="10"/>
  <c r="BP43" i="10" s="1"/>
  <c r="BC43" i="10"/>
  <c r="BQ43" i="10" s="1"/>
  <c r="BB44" i="10"/>
  <c r="BP44" i="10" s="1"/>
  <c r="BC44" i="10"/>
  <c r="BQ44" i="10" s="1"/>
  <c r="BB45" i="10"/>
  <c r="BP45" i="10" s="1"/>
  <c r="BC45" i="10"/>
  <c r="BQ45" i="10" s="1"/>
  <c r="BB46" i="10"/>
  <c r="BP46" i="10" s="1"/>
  <c r="BC46" i="10"/>
  <c r="BQ46" i="10" s="1"/>
  <c r="BB47" i="10"/>
  <c r="BP47" i="10" s="1"/>
  <c r="BC47" i="10"/>
  <c r="BQ47" i="10" s="1"/>
  <c r="BB48" i="10"/>
  <c r="BP48" i="10" s="1"/>
  <c r="BC48" i="10"/>
  <c r="BQ48" i="10" s="1"/>
  <c r="BB49" i="10"/>
  <c r="BP49" i="10" s="1"/>
  <c r="BC49" i="10"/>
  <c r="BQ49" i="10" s="1"/>
  <c r="BB50" i="10"/>
  <c r="BP50" i="10" s="1"/>
  <c r="BC50" i="10"/>
  <c r="BQ50" i="10" s="1"/>
  <c r="BB51" i="10"/>
  <c r="BP51" i="10" s="1"/>
  <c r="BC51" i="10"/>
  <c r="BQ51" i="10" s="1"/>
  <c r="BB52" i="10"/>
  <c r="BP52" i="10" s="1"/>
  <c r="BC52" i="10"/>
  <c r="BQ52" i="10" s="1"/>
  <c r="BB53" i="10"/>
  <c r="BP53" i="10" s="1"/>
  <c r="BC53" i="10"/>
  <c r="BQ53" i="10" s="1"/>
  <c r="BB54" i="10"/>
  <c r="BP54" i="10" s="1"/>
  <c r="BC54" i="10"/>
  <c r="BQ54" i="10" s="1"/>
  <c r="BB55" i="10"/>
  <c r="BP55" i="10" s="1"/>
  <c r="BC55" i="10"/>
  <c r="BQ55" i="10" s="1"/>
  <c r="BB56" i="10"/>
  <c r="BP56" i="10" s="1"/>
  <c r="BC56" i="10"/>
  <c r="BQ56" i="10" s="1"/>
  <c r="BB57" i="10"/>
  <c r="BP57" i="10" s="1"/>
  <c r="BC57" i="10"/>
  <c r="BQ57" i="10" s="1"/>
  <c r="BB58" i="10"/>
  <c r="BP58" i="10" s="1"/>
  <c r="BC58" i="10"/>
  <c r="BQ58" i="10" s="1"/>
  <c r="BB59" i="10"/>
  <c r="BP59" i="10" s="1"/>
  <c r="BC59" i="10"/>
  <c r="BQ59" i="10" s="1"/>
  <c r="BB60" i="10"/>
  <c r="BP60" i="10" s="1"/>
  <c r="BC60" i="10"/>
  <c r="BQ60" i="10" s="1"/>
  <c r="BB61" i="10"/>
  <c r="BP61" i="10" s="1"/>
  <c r="BC61" i="10"/>
  <c r="BQ61" i="10" s="1"/>
  <c r="BB62" i="10"/>
  <c r="BP62" i="10" s="1"/>
  <c r="BC62" i="10"/>
  <c r="BQ62" i="10" s="1"/>
  <c r="AZ25" i="10"/>
  <c r="BN25" i="10" s="1"/>
  <c r="BA25" i="10"/>
  <c r="BO25" i="10" s="1"/>
  <c r="AZ26" i="10"/>
  <c r="BN26" i="10" s="1"/>
  <c r="BA26" i="10"/>
  <c r="AZ27" i="10"/>
  <c r="BN27" i="10" s="1"/>
  <c r="BA27" i="10"/>
  <c r="BO27" i="10" s="1"/>
  <c r="AZ28" i="10"/>
  <c r="BN28" i="10" s="1"/>
  <c r="BA28" i="10"/>
  <c r="BO28" i="10" s="1"/>
  <c r="AZ29" i="10"/>
  <c r="BN29" i="10" s="1"/>
  <c r="BA29" i="10"/>
  <c r="BO29" i="10" s="1"/>
  <c r="AZ30" i="10"/>
  <c r="BN30" i="10" s="1"/>
  <c r="BA30" i="10"/>
  <c r="BO30" i="10" s="1"/>
  <c r="AZ31" i="10"/>
  <c r="BN31" i="10" s="1"/>
  <c r="BA31" i="10"/>
  <c r="BO31" i="10" s="1"/>
  <c r="AZ32" i="10"/>
  <c r="BN32" i="10" s="1"/>
  <c r="BA32" i="10"/>
  <c r="BO32" i="10" s="1"/>
  <c r="AZ33" i="10"/>
  <c r="BA33" i="10"/>
  <c r="BO33" i="10" s="1"/>
  <c r="AZ34" i="10"/>
  <c r="BN34" i="10" s="1"/>
  <c r="BA34" i="10"/>
  <c r="AZ35" i="10"/>
  <c r="BN35" i="10" s="1"/>
  <c r="BA35" i="10"/>
  <c r="BO35" i="10" s="1"/>
  <c r="AZ36" i="10"/>
  <c r="BN36" i="10" s="1"/>
  <c r="BA36" i="10"/>
  <c r="BO36" i="10" s="1"/>
  <c r="AZ37" i="10"/>
  <c r="BN37" i="10" s="1"/>
  <c r="BA37" i="10"/>
  <c r="AZ38" i="10"/>
  <c r="BN38" i="10" s="1"/>
  <c r="BA38" i="10"/>
  <c r="BO38" i="10" s="1"/>
  <c r="AZ39" i="10"/>
  <c r="BN39" i="10" s="1"/>
  <c r="BA39" i="10"/>
  <c r="BO39" i="10" s="1"/>
  <c r="AZ40" i="10"/>
  <c r="BN40" i="10" s="1"/>
  <c r="BA40" i="10"/>
  <c r="BO40" i="10" s="1"/>
  <c r="AZ41" i="10"/>
  <c r="BA41" i="10"/>
  <c r="BO41" i="10" s="1"/>
  <c r="AZ42" i="10"/>
  <c r="BN42" i="10" s="1"/>
  <c r="BA42" i="10"/>
  <c r="BO42" i="10" s="1"/>
  <c r="AZ43" i="10"/>
  <c r="BN43" i="10" s="1"/>
  <c r="BA43" i="10"/>
  <c r="BO43" i="10" s="1"/>
  <c r="AZ44" i="10"/>
  <c r="BN44" i="10" s="1"/>
  <c r="BA44" i="10"/>
  <c r="BO44" i="10" s="1"/>
  <c r="AZ45" i="10"/>
  <c r="BN45" i="10" s="1"/>
  <c r="BA45" i="10"/>
  <c r="BO45" i="10" s="1"/>
  <c r="AZ46" i="10"/>
  <c r="BN46" i="10" s="1"/>
  <c r="BA46" i="10"/>
  <c r="BO46" i="10" s="1"/>
  <c r="AZ47" i="10"/>
  <c r="BN47" i="10" s="1"/>
  <c r="BA47" i="10"/>
  <c r="BO47" i="10" s="1"/>
  <c r="AZ48" i="10"/>
  <c r="BN48" i="10" s="1"/>
  <c r="BA48" i="10"/>
  <c r="BO48" i="10" s="1"/>
  <c r="AZ49" i="10"/>
  <c r="BN49" i="10" s="1"/>
  <c r="BA49" i="10"/>
  <c r="BO49" i="10" s="1"/>
  <c r="AZ50" i="10"/>
  <c r="BN50" i="10" s="1"/>
  <c r="BA50" i="10"/>
  <c r="BO50" i="10" s="1"/>
  <c r="AZ51" i="10"/>
  <c r="BN51" i="10" s="1"/>
  <c r="BA51" i="10"/>
  <c r="BO51" i="10" s="1"/>
  <c r="AZ52" i="10"/>
  <c r="BN52" i="10" s="1"/>
  <c r="BA52" i="10"/>
  <c r="BO52" i="10" s="1"/>
  <c r="AZ53" i="10"/>
  <c r="BN53" i="10" s="1"/>
  <c r="BA53" i="10"/>
  <c r="AZ54" i="10"/>
  <c r="BN54" i="10" s="1"/>
  <c r="BA54" i="10"/>
  <c r="BO54" i="10" s="1"/>
  <c r="AZ55" i="10"/>
  <c r="BN55" i="10" s="1"/>
  <c r="BA55" i="10"/>
  <c r="BO55" i="10" s="1"/>
  <c r="AZ56" i="10"/>
  <c r="BN56" i="10" s="1"/>
  <c r="BA56" i="10"/>
  <c r="BO56" i="10" s="1"/>
  <c r="AZ57" i="10"/>
  <c r="BN57" i="10" s="1"/>
  <c r="BA57" i="10"/>
  <c r="BO57" i="10" s="1"/>
  <c r="AZ58" i="10"/>
  <c r="BN58" i="10" s="1"/>
  <c r="BA58" i="10"/>
  <c r="BO58" i="10" s="1"/>
  <c r="AZ59" i="10"/>
  <c r="BN59" i="10" s="1"/>
  <c r="BA59" i="10"/>
  <c r="BO59" i="10" s="1"/>
  <c r="AZ60" i="10"/>
  <c r="BN60" i="10" s="1"/>
  <c r="BA60" i="10"/>
  <c r="BO60" i="10" s="1"/>
  <c r="AZ61" i="10"/>
  <c r="BN61" i="10" s="1"/>
  <c r="BA61" i="10"/>
  <c r="BO61" i="10" s="1"/>
  <c r="AZ62" i="10"/>
  <c r="BN62" i="10" s="1"/>
  <c r="BA62" i="10"/>
  <c r="BO62" i="10" s="1"/>
  <c r="AX25" i="10"/>
  <c r="AY25" i="10" s="1"/>
  <c r="AX26" i="10"/>
  <c r="AX27" i="10"/>
  <c r="AX28" i="10"/>
  <c r="AX29" i="10"/>
  <c r="AX30" i="10"/>
  <c r="AY30" i="10" s="1"/>
  <c r="AX31" i="10"/>
  <c r="AY31" i="10" s="1"/>
  <c r="AX32" i="10"/>
  <c r="AX33" i="10"/>
  <c r="AY33" i="10" s="1"/>
  <c r="BM33" i="10" s="1"/>
  <c r="AX34" i="10"/>
  <c r="AX35" i="10"/>
  <c r="AX36" i="10"/>
  <c r="AX37" i="10"/>
  <c r="AX38" i="10"/>
  <c r="AX39" i="10"/>
  <c r="AX40" i="10"/>
  <c r="AX41" i="10"/>
  <c r="AY41" i="10" s="1"/>
  <c r="AX42" i="10"/>
  <c r="AX43" i="10"/>
  <c r="AX44" i="10"/>
  <c r="AX45" i="10"/>
  <c r="AX46" i="10"/>
  <c r="AX47" i="10"/>
  <c r="AY47" i="10" s="1"/>
  <c r="AX48" i="10"/>
  <c r="AX49" i="10"/>
  <c r="AX50" i="10"/>
  <c r="AX51" i="10"/>
  <c r="AX52" i="10"/>
  <c r="AX53" i="10"/>
  <c r="AY53" i="10" s="1"/>
  <c r="AX54" i="10"/>
  <c r="AX55" i="10"/>
  <c r="AX56" i="10"/>
  <c r="AX57" i="10"/>
  <c r="AY57" i="10" s="1"/>
  <c r="BM57" i="10" s="1"/>
  <c r="AX58" i="10"/>
  <c r="AX59" i="10"/>
  <c r="AX60" i="10"/>
  <c r="AX61" i="10"/>
  <c r="AX62" i="10"/>
  <c r="AY62" i="10" s="1"/>
  <c r="BM62" i="10" s="1"/>
  <c r="AV25" i="10"/>
  <c r="AW25" i="10" s="1"/>
  <c r="AV26" i="10"/>
  <c r="AV27" i="10"/>
  <c r="AW27" i="10" s="1"/>
  <c r="BK27" i="10" s="1"/>
  <c r="AV28" i="10"/>
  <c r="AV29" i="10"/>
  <c r="AV30" i="10"/>
  <c r="AW30" i="10" s="1"/>
  <c r="AV31" i="10"/>
  <c r="AW31" i="10" s="1"/>
  <c r="AV32" i="10"/>
  <c r="AW32" i="10" s="1"/>
  <c r="AV33" i="10"/>
  <c r="AV34" i="10"/>
  <c r="AW34" i="10" s="1"/>
  <c r="AV35" i="10"/>
  <c r="AV36" i="10"/>
  <c r="AV37" i="10"/>
  <c r="AV38" i="10"/>
  <c r="AW38" i="10" s="1"/>
  <c r="AV39" i="10"/>
  <c r="AV40" i="10"/>
  <c r="AW40" i="10" s="1"/>
  <c r="AV41" i="10"/>
  <c r="AW41" i="10" s="1"/>
  <c r="AV42" i="10"/>
  <c r="AW42" i="10" s="1"/>
  <c r="AV43" i="10"/>
  <c r="AW43" i="10" s="1"/>
  <c r="BK43" i="10" s="1"/>
  <c r="AV44" i="10"/>
  <c r="AW44" i="10" s="1"/>
  <c r="BK44" i="10" s="1"/>
  <c r="AV45" i="10"/>
  <c r="AV46" i="10"/>
  <c r="AV47" i="10"/>
  <c r="AW47" i="10" s="1"/>
  <c r="AV48" i="10"/>
  <c r="AV49" i="10"/>
  <c r="AV50" i="10"/>
  <c r="AW50" i="10" s="1"/>
  <c r="AV51" i="10"/>
  <c r="AW51" i="10" s="1"/>
  <c r="AV52" i="10"/>
  <c r="AW52" i="10" s="1"/>
  <c r="BK52" i="10" s="1"/>
  <c r="AV53" i="10"/>
  <c r="AW53" i="10" s="1"/>
  <c r="AV54" i="10"/>
  <c r="AV55" i="10"/>
  <c r="AV56" i="10"/>
  <c r="AV57" i="10"/>
  <c r="AW57" i="10" s="1"/>
  <c r="BK57" i="10" s="1"/>
  <c r="AV58" i="10"/>
  <c r="AW58" i="10" s="1"/>
  <c r="BK58" i="10" s="1"/>
  <c r="AV59" i="10"/>
  <c r="AV60" i="10"/>
  <c r="AW60" i="10" s="1"/>
  <c r="BK60" i="10" s="1"/>
  <c r="AV61" i="10"/>
  <c r="AV62" i="10"/>
  <c r="AW62" i="10" s="1"/>
  <c r="BK62" i="10" s="1"/>
  <c r="BC24" i="10"/>
  <c r="BQ24" i="10" s="1"/>
  <c r="BB24" i="10"/>
  <c r="BP24" i="10" s="1"/>
  <c r="BA24" i="10"/>
  <c r="AZ24" i="10"/>
  <c r="BN24" i="10" s="1"/>
  <c r="AX24" i="10"/>
  <c r="AY24" i="10" s="1"/>
  <c r="AX23" i="10"/>
  <c r="AV24" i="10"/>
  <c r="AS63" i="10"/>
  <c r="AS64" i="10" s="1"/>
  <c r="BQ64" i="10"/>
  <c r="BP64" i="10"/>
  <c r="BO64" i="10"/>
  <c r="BN64" i="10"/>
  <c r="BL64" i="10"/>
  <c r="BJ64" i="10"/>
  <c r="C64" i="10"/>
  <c r="C66" i="10" s="1"/>
  <c r="AU63" i="10"/>
  <c r="AU64" i="10" s="1"/>
  <c r="AT63" i="10"/>
  <c r="AT64" i="10" s="1"/>
  <c r="AR63" i="10"/>
  <c r="AR64" i="10" s="1"/>
  <c r="AQ63" i="10"/>
  <c r="AQ64" i="10" s="1"/>
  <c r="AP63" i="10"/>
  <c r="AP64" i="10" s="1"/>
  <c r="AO63" i="10"/>
  <c r="AO64" i="10" s="1"/>
  <c r="AN63" i="10"/>
  <c r="AN64" i="10" s="1"/>
  <c r="AM63" i="10"/>
  <c r="AM64" i="10" s="1"/>
  <c r="AL63" i="10"/>
  <c r="AL64" i="10" s="1"/>
  <c r="AK63" i="10"/>
  <c r="AK64" i="10" s="1"/>
  <c r="AJ63" i="10"/>
  <c r="AJ64" i="10" s="1"/>
  <c r="AI63" i="10"/>
  <c r="AI64" i="10" s="1"/>
  <c r="AH63" i="10"/>
  <c r="AH64" i="10" s="1"/>
  <c r="AG63" i="10"/>
  <c r="AG64" i="10" s="1"/>
  <c r="AF63" i="10"/>
  <c r="AF64" i="10" s="1"/>
  <c r="AE63" i="10"/>
  <c r="AE64" i="10" s="1"/>
  <c r="AD63" i="10"/>
  <c r="AD64" i="10" s="1"/>
  <c r="AC63" i="10"/>
  <c r="AC64" i="10" s="1"/>
  <c r="AB63" i="10"/>
  <c r="AB64" i="10" s="1"/>
  <c r="AA63" i="10"/>
  <c r="AA64" i="10" s="1"/>
  <c r="Z63" i="10"/>
  <c r="Z64" i="10" s="1"/>
  <c r="Y63" i="10"/>
  <c r="Y64" i="10" s="1"/>
  <c r="X63" i="10"/>
  <c r="X64" i="10" s="1"/>
  <c r="W63" i="10"/>
  <c r="W64" i="10" s="1"/>
  <c r="V63" i="10"/>
  <c r="V64" i="10" s="1"/>
  <c r="U63" i="10"/>
  <c r="U64" i="10" s="1"/>
  <c r="T63" i="10"/>
  <c r="T64" i="10" s="1"/>
  <c r="S63" i="10"/>
  <c r="S64" i="10" s="1"/>
  <c r="R63" i="10"/>
  <c r="R64" i="10" s="1"/>
  <c r="Q63" i="10"/>
  <c r="Q64" i="10" s="1"/>
  <c r="P63" i="10"/>
  <c r="P64" i="10" s="1"/>
  <c r="O63" i="10"/>
  <c r="O64" i="10" s="1"/>
  <c r="N63" i="10"/>
  <c r="N64" i="10" s="1"/>
  <c r="M63" i="10"/>
  <c r="M64" i="10" s="1"/>
  <c r="L63" i="10"/>
  <c r="L64" i="10" s="1"/>
  <c r="K63" i="10"/>
  <c r="K64" i="10" s="1"/>
  <c r="J63" i="10"/>
  <c r="J64" i="10" s="1"/>
  <c r="I63" i="10"/>
  <c r="I64" i="10" s="1"/>
  <c r="H63" i="10"/>
  <c r="H64" i="10" s="1"/>
  <c r="G63" i="10"/>
  <c r="G64" i="10" s="1"/>
  <c r="F63" i="10"/>
  <c r="F64" i="10" s="1"/>
  <c r="E63" i="10"/>
  <c r="E64" i="10" s="1"/>
  <c r="DV62" i="10"/>
  <c r="DU62" i="10"/>
  <c r="DD62" i="10"/>
  <c r="BI62" i="10"/>
  <c r="BH62" i="10"/>
  <c r="DV61" i="10"/>
  <c r="DU61" i="10"/>
  <c r="DD61" i="10"/>
  <c r="BI61" i="10"/>
  <c r="BH61" i="10"/>
  <c r="DV60" i="10"/>
  <c r="DU60" i="10"/>
  <c r="DD60" i="10"/>
  <c r="BI60" i="10"/>
  <c r="BH60" i="10"/>
  <c r="DV59" i="10"/>
  <c r="DU59" i="10"/>
  <c r="DD59" i="10"/>
  <c r="BI59" i="10"/>
  <c r="BH59" i="10"/>
  <c r="DV58" i="10"/>
  <c r="DU58" i="10"/>
  <c r="DD58" i="10"/>
  <c r="BI58" i="10"/>
  <c r="BH58" i="10"/>
  <c r="DV57" i="10"/>
  <c r="DU57" i="10"/>
  <c r="DD57" i="10"/>
  <c r="BI57" i="10"/>
  <c r="BH57" i="10"/>
  <c r="DV56" i="10"/>
  <c r="DU56" i="10"/>
  <c r="DD56" i="10"/>
  <c r="BI56" i="10"/>
  <c r="BH56" i="10"/>
  <c r="DV55" i="10"/>
  <c r="DU55" i="10"/>
  <c r="DD55" i="10"/>
  <c r="BI55" i="10"/>
  <c r="BH55" i="10"/>
  <c r="DV54" i="10"/>
  <c r="DU54" i="10"/>
  <c r="DD54" i="10"/>
  <c r="BI54" i="10"/>
  <c r="BH54" i="10"/>
  <c r="DV53" i="10"/>
  <c r="DU53" i="10"/>
  <c r="DD53" i="10"/>
  <c r="BM53" i="10"/>
  <c r="BK53" i="10"/>
  <c r="BI53" i="10"/>
  <c r="BH53" i="10"/>
  <c r="BO53" i="10"/>
  <c r="BL53" i="10"/>
  <c r="DV52" i="10"/>
  <c r="DU52" i="10"/>
  <c r="DD52" i="10"/>
  <c r="BI52" i="10"/>
  <c r="BH52" i="10"/>
  <c r="DV51" i="10"/>
  <c r="DU51" i="10"/>
  <c r="DD51" i="10"/>
  <c r="BK51" i="10"/>
  <c r="BI51" i="10"/>
  <c r="BH51" i="10"/>
  <c r="DV50" i="10"/>
  <c r="DU50" i="10"/>
  <c r="DD50" i="10"/>
  <c r="BK50" i="10"/>
  <c r="BI50" i="10"/>
  <c r="BH50" i="10"/>
  <c r="DV49" i="10"/>
  <c r="DU49" i="10"/>
  <c r="DD49" i="10"/>
  <c r="BI49" i="10"/>
  <c r="BH49" i="10"/>
  <c r="DV48" i="10"/>
  <c r="DU48" i="10"/>
  <c r="DD48" i="10"/>
  <c r="BI48" i="10"/>
  <c r="BH48" i="10"/>
  <c r="DV47" i="10"/>
  <c r="DU47" i="10"/>
  <c r="DD47" i="10"/>
  <c r="BM47" i="10"/>
  <c r="BK47" i="10"/>
  <c r="BI47" i="10"/>
  <c r="BH47" i="10"/>
  <c r="BL47" i="10"/>
  <c r="BJ47" i="10"/>
  <c r="DV46" i="10"/>
  <c r="DU46" i="10"/>
  <c r="DD46" i="10"/>
  <c r="BI46" i="10"/>
  <c r="BH46" i="10"/>
  <c r="DV45" i="10"/>
  <c r="DU45" i="10"/>
  <c r="DD45" i="10"/>
  <c r="BI45" i="10"/>
  <c r="BH45" i="10"/>
  <c r="DV44" i="10"/>
  <c r="DU44" i="10"/>
  <c r="DD44" i="10"/>
  <c r="BI44" i="10"/>
  <c r="BH44" i="10"/>
  <c r="DV43" i="10"/>
  <c r="DU43" i="10"/>
  <c r="DD43" i="10"/>
  <c r="BI43" i="10"/>
  <c r="BH43" i="10"/>
  <c r="DV42" i="10"/>
  <c r="DU42" i="10"/>
  <c r="DD42" i="10"/>
  <c r="BK42" i="10"/>
  <c r="BI42" i="10"/>
  <c r="BH42" i="10"/>
  <c r="DV41" i="10"/>
  <c r="DU41" i="10"/>
  <c r="DD41" i="10"/>
  <c r="BM41" i="10"/>
  <c r="BK41" i="10"/>
  <c r="BI41" i="10"/>
  <c r="BH41" i="10"/>
  <c r="BN41" i="10"/>
  <c r="BJ41" i="10"/>
  <c r="DV40" i="10"/>
  <c r="DU40" i="10"/>
  <c r="DD40" i="10"/>
  <c r="BK40" i="10"/>
  <c r="BI40" i="10"/>
  <c r="BH40" i="10"/>
  <c r="DV39" i="10"/>
  <c r="DU39" i="10"/>
  <c r="DD39" i="10"/>
  <c r="BI39" i="10"/>
  <c r="BH39" i="10"/>
  <c r="DV38" i="10"/>
  <c r="DU38" i="10"/>
  <c r="DD38" i="10"/>
  <c r="BK38" i="10"/>
  <c r="BI38" i="10"/>
  <c r="BH38" i="10"/>
  <c r="DV37" i="10"/>
  <c r="DU37" i="10"/>
  <c r="DD37" i="10"/>
  <c r="BI37" i="10"/>
  <c r="BH37" i="10"/>
  <c r="BO37" i="10"/>
  <c r="DV36" i="10"/>
  <c r="DU36" i="10"/>
  <c r="DD36" i="10"/>
  <c r="BI36" i="10"/>
  <c r="BH36" i="10"/>
  <c r="DV35" i="10"/>
  <c r="DU35" i="10"/>
  <c r="DD35" i="10"/>
  <c r="BI35" i="10"/>
  <c r="BH35" i="10"/>
  <c r="DV34" i="10"/>
  <c r="DU34" i="10"/>
  <c r="DD34" i="10"/>
  <c r="BK34" i="10"/>
  <c r="BI34" i="10"/>
  <c r="BH34" i="10"/>
  <c r="BO34" i="10"/>
  <c r="BJ34" i="10"/>
  <c r="DV33" i="10"/>
  <c r="DU33" i="10"/>
  <c r="DD33" i="10"/>
  <c r="BI33" i="10"/>
  <c r="BH33" i="10"/>
  <c r="BN33" i="10"/>
  <c r="DV32" i="10"/>
  <c r="DU32" i="10"/>
  <c r="DD32" i="10"/>
  <c r="BK32" i="10"/>
  <c r="BI32" i="10"/>
  <c r="BH32" i="10"/>
  <c r="DV31" i="10"/>
  <c r="DU31" i="10"/>
  <c r="DD31" i="10"/>
  <c r="BM31" i="10"/>
  <c r="BK31" i="10"/>
  <c r="BI31" i="10"/>
  <c r="BH31" i="10"/>
  <c r="BL31" i="10"/>
  <c r="DV30" i="10"/>
  <c r="DU30" i="10"/>
  <c r="DD30" i="10"/>
  <c r="BM30" i="10"/>
  <c r="BK30" i="10"/>
  <c r="BI30" i="10"/>
  <c r="BH30" i="10"/>
  <c r="BL30" i="10"/>
  <c r="DV29" i="10"/>
  <c r="DU29" i="10"/>
  <c r="DD29" i="10"/>
  <c r="BI29" i="10"/>
  <c r="BH29" i="10"/>
  <c r="DV28" i="10"/>
  <c r="DU28" i="10"/>
  <c r="DD28" i="10"/>
  <c r="BI28" i="10"/>
  <c r="BH28" i="10"/>
  <c r="DV27" i="10"/>
  <c r="DU27" i="10"/>
  <c r="DD27" i="10"/>
  <c r="BI27" i="10"/>
  <c r="BH27" i="10"/>
  <c r="DV26" i="10"/>
  <c r="DU26" i="10"/>
  <c r="DD26" i="10"/>
  <c r="BI26" i="10"/>
  <c r="BH26" i="10"/>
  <c r="BO26" i="10"/>
  <c r="DV25" i="10"/>
  <c r="DU25" i="10"/>
  <c r="DD25" i="10"/>
  <c r="BK25" i="10"/>
  <c r="BI25" i="10"/>
  <c r="BH25" i="10"/>
  <c r="DV24" i="10"/>
  <c r="DU24" i="10"/>
  <c r="DD24" i="10"/>
  <c r="BI24" i="10"/>
  <c r="BH24" i="10"/>
  <c r="BO24" i="10"/>
  <c r="DV23" i="10"/>
  <c r="DU23" i="10"/>
  <c r="DD23" i="10"/>
  <c r="BI23" i="10"/>
  <c r="BH23" i="10"/>
  <c r="BQ22" i="10"/>
  <c r="BP22" i="10"/>
  <c r="BO22" i="10"/>
  <c r="BN22" i="10"/>
  <c r="BL22" i="10"/>
  <c r="BJ22" i="10"/>
  <c r="BM23" i="10" l="1"/>
  <c r="AY23" i="10"/>
  <c r="BL50" i="10"/>
  <c r="AY50" i="10"/>
  <c r="BM50" i="10" s="1"/>
  <c r="AW24" i="10"/>
  <c r="BK24" i="10" s="1"/>
  <c r="BJ45" i="10"/>
  <c r="AW45" i="10"/>
  <c r="BK45" i="10" s="1"/>
  <c r="BJ37" i="10"/>
  <c r="AW37" i="10"/>
  <c r="BK37" i="10" s="1"/>
  <c r="BJ29" i="10"/>
  <c r="AW29" i="10"/>
  <c r="BK29" i="10" s="1"/>
  <c r="BL51" i="10"/>
  <c r="AY51" i="10"/>
  <c r="BM51" i="10" s="1"/>
  <c r="BL43" i="10"/>
  <c r="AY43" i="10"/>
  <c r="BM43" i="10" s="1"/>
  <c r="BL35" i="10"/>
  <c r="AY35" i="10"/>
  <c r="BM35" i="10" s="1"/>
  <c r="BL27" i="10"/>
  <c r="AY27" i="10"/>
  <c r="BM27" i="10" s="1"/>
  <c r="BJ36" i="10"/>
  <c r="AW36" i="10"/>
  <c r="BK36" i="10" s="1"/>
  <c r="BM26" i="10"/>
  <c r="AY26" i="10"/>
  <c r="BK26" i="10"/>
  <c r="AW26" i="10"/>
  <c r="BL48" i="10"/>
  <c r="AY48" i="10"/>
  <c r="BM48" i="10" s="1"/>
  <c r="BL40" i="10"/>
  <c r="AY40" i="10"/>
  <c r="BM40" i="10" s="1"/>
  <c r="BL32" i="10"/>
  <c r="AY32" i="10"/>
  <c r="BM32" i="10" s="1"/>
  <c r="BJ49" i="10"/>
  <c r="AW49" i="10"/>
  <c r="BK49" i="10" s="1"/>
  <c r="BJ33" i="10"/>
  <c r="AW33" i="10"/>
  <c r="BK33" i="10" s="1"/>
  <c r="BL55" i="10"/>
  <c r="AY55" i="10"/>
  <c r="BM55" i="10" s="1"/>
  <c r="BL39" i="10"/>
  <c r="AY39" i="10"/>
  <c r="BM39" i="10" s="1"/>
  <c r="BJ28" i="10"/>
  <c r="AW28" i="10"/>
  <c r="BK28" i="10" s="1"/>
  <c r="BL49" i="10"/>
  <c r="AY49" i="10"/>
  <c r="BM49" i="10" s="1"/>
  <c r="BJ56" i="10"/>
  <c r="AW56" i="10"/>
  <c r="BK56" i="10" s="1"/>
  <c r="BJ48" i="10"/>
  <c r="AW48" i="10"/>
  <c r="BK48" i="10" s="1"/>
  <c r="BL54" i="10"/>
  <c r="AY54" i="10"/>
  <c r="BM54" i="10" s="1"/>
  <c r="BL46" i="10"/>
  <c r="AY46" i="10"/>
  <c r="BM46" i="10" s="1"/>
  <c r="BL38" i="10"/>
  <c r="AY38" i="10"/>
  <c r="BM38" i="10" s="1"/>
  <c r="BL42" i="10"/>
  <c r="AY42" i="10"/>
  <c r="BM42" i="10" s="1"/>
  <c r="BJ35" i="10"/>
  <c r="AW35" i="10"/>
  <c r="BK35" i="10" s="1"/>
  <c r="BJ55" i="10"/>
  <c r="AW55" i="10"/>
  <c r="BK55" i="10" s="1"/>
  <c r="BJ39" i="10"/>
  <c r="AW39" i="10"/>
  <c r="BK39" i="10" s="1"/>
  <c r="BL45" i="10"/>
  <c r="AY45" i="10"/>
  <c r="BM45" i="10" s="1"/>
  <c r="BL37" i="10"/>
  <c r="AY37" i="10"/>
  <c r="BM37" i="10" s="1"/>
  <c r="BL29" i="10"/>
  <c r="AY29" i="10"/>
  <c r="BM29" i="10" s="1"/>
  <c r="BL34" i="10"/>
  <c r="AY34" i="10"/>
  <c r="BM34" i="10" s="1"/>
  <c r="BJ54" i="10"/>
  <c r="AW54" i="10"/>
  <c r="BK54" i="10" s="1"/>
  <c r="BJ46" i="10"/>
  <c r="AW46" i="10"/>
  <c r="BK46" i="10" s="1"/>
  <c r="BL52" i="10"/>
  <c r="AY52" i="10"/>
  <c r="BM52" i="10" s="1"/>
  <c r="BL44" i="10"/>
  <c r="AY44" i="10"/>
  <c r="BM44" i="10" s="1"/>
  <c r="BL36" i="10"/>
  <c r="AY36" i="10"/>
  <c r="BM36" i="10" s="1"/>
  <c r="BL28" i="10"/>
  <c r="AY28" i="10"/>
  <c r="BM28" i="10" s="1"/>
  <c r="BL62" i="10"/>
  <c r="BL61" i="10"/>
  <c r="AY61" i="10"/>
  <c r="BM61" i="10" s="1"/>
  <c r="BD61" i="10"/>
  <c r="BE61" i="10" s="1"/>
  <c r="AW61" i="10"/>
  <c r="BK61" i="10" s="1"/>
  <c r="BL60" i="10"/>
  <c r="AY60" i="10"/>
  <c r="BM60" i="10" s="1"/>
  <c r="BJ59" i="10"/>
  <c r="AW59" i="10"/>
  <c r="BK59" i="10" s="1"/>
  <c r="BL59" i="10"/>
  <c r="AY59" i="10"/>
  <c r="BM59" i="10" s="1"/>
  <c r="BL58" i="10"/>
  <c r="AY58" i="10"/>
  <c r="BM58" i="10" s="1"/>
  <c r="BL56" i="10"/>
  <c r="AY56" i="10"/>
  <c r="BM56" i="10" s="1"/>
  <c r="BJ57" i="10"/>
  <c r="BD53" i="10"/>
  <c r="BD52" i="10"/>
  <c r="BD44" i="10"/>
  <c r="D34" i="9"/>
  <c r="BD62" i="10"/>
  <c r="BE62" i="10" s="1"/>
  <c r="BD38" i="10"/>
  <c r="AZ174" i="12"/>
  <c r="BD58" i="10"/>
  <c r="BE58" i="10" s="1"/>
  <c r="BD50" i="10"/>
  <c r="BD42" i="10"/>
  <c r="BE42" i="10" s="1"/>
  <c r="BD34" i="10"/>
  <c r="D42" i="9"/>
  <c r="BD30" i="10"/>
  <c r="BE30" i="10" s="1"/>
  <c r="BD28" i="10"/>
  <c r="BE28" i="10" s="1"/>
  <c r="BL24" i="10"/>
  <c r="BM24" i="10"/>
  <c r="BL25" i="10"/>
  <c r="BM25" i="10"/>
  <c r="BJ23" i="10"/>
  <c r="BA64" i="10"/>
  <c r="BA66" i="10" s="1"/>
  <c r="BO65" i="10" s="1"/>
  <c r="BD51" i="10"/>
  <c r="BE51" i="10" s="1"/>
  <c r="BD43" i="10"/>
  <c r="BE43" i="10" s="1"/>
  <c r="BD27" i="10"/>
  <c r="BE27" i="10" s="1"/>
  <c r="BD57" i="10"/>
  <c r="BE57" i="10" s="1"/>
  <c r="BD41" i="10"/>
  <c r="BD55" i="10"/>
  <c r="BE55" i="10" s="1"/>
  <c r="BD47" i="10"/>
  <c r="BE47" i="10" s="1"/>
  <c r="BD39" i="10"/>
  <c r="BE39" i="10" s="1"/>
  <c r="BD31" i="10"/>
  <c r="BD56" i="10"/>
  <c r="BE56" i="10" s="1"/>
  <c r="BD48" i="10"/>
  <c r="BE48" i="10" s="1"/>
  <c r="BD40" i="10"/>
  <c r="BE40" i="10" s="1"/>
  <c r="BD32" i="10"/>
  <c r="BE32" i="10" s="1"/>
  <c r="BD60" i="10"/>
  <c r="BE60" i="10" s="1"/>
  <c r="BD26" i="10"/>
  <c r="BE26" i="10" s="1"/>
  <c r="BD25" i="10"/>
  <c r="BE25" i="10" s="1"/>
  <c r="BB64" i="10"/>
  <c r="BP63" i="10" s="1"/>
  <c r="BD24" i="10"/>
  <c r="BE24" i="10" s="1"/>
  <c r="BD59" i="10"/>
  <c r="BE59" i="10" s="1"/>
  <c r="BD35" i="10"/>
  <c r="BE35" i="10" s="1"/>
  <c r="BO23" i="10"/>
  <c r="BJ27" i="10"/>
  <c r="BD37" i="10"/>
  <c r="BE37" i="10" s="1"/>
  <c r="BD29" i="10"/>
  <c r="BE29" i="10" s="1"/>
  <c r="AX64" i="10"/>
  <c r="BC64" i="10"/>
  <c r="BD45" i="10"/>
  <c r="BE45" i="10" s="1"/>
  <c r="BD36" i="10"/>
  <c r="BE36" i="10" s="1"/>
  <c r="BJ26" i="10"/>
  <c r="AZ64" i="10"/>
  <c r="BN63" i="10" s="1"/>
  <c r="BD49" i="10"/>
  <c r="BE49" i="10" s="1"/>
  <c r="BD33" i="10"/>
  <c r="BE33" i="10" s="1"/>
  <c r="BD54" i="10"/>
  <c r="BE54" i="10" s="1"/>
  <c r="BD46" i="10"/>
  <c r="BE46" i="10" s="1"/>
  <c r="BS63" i="10"/>
  <c r="BS65" i="10" s="1"/>
  <c r="BQ23" i="10"/>
  <c r="BP23" i="10"/>
  <c r="BN23" i="10"/>
  <c r="BD23" i="10"/>
  <c r="BE23" i="10" s="1"/>
  <c r="BJ62" i="10"/>
  <c r="BL57" i="10"/>
  <c r="BL41" i="10"/>
  <c r="BJ24" i="10"/>
  <c r="BJ30" i="10"/>
  <c r="BJ38" i="10"/>
  <c r="DW50" i="10"/>
  <c r="BJ25" i="10"/>
  <c r="CM63" i="10"/>
  <c r="CM65" i="10" s="1"/>
  <c r="BJ31" i="10"/>
  <c r="BL23" i="10"/>
  <c r="CC63" i="10"/>
  <c r="CC65" i="10" s="1"/>
  <c r="BU63" i="10"/>
  <c r="BU65" i="10" s="1"/>
  <c r="BW63" i="10"/>
  <c r="BW65" i="10" s="1"/>
  <c r="CE63" i="10"/>
  <c r="CE65" i="10" s="1"/>
  <c r="BY63" i="10"/>
  <c r="BY65" i="10" s="1"/>
  <c r="CK63" i="10"/>
  <c r="CK65" i="10" s="1"/>
  <c r="DE52" i="10"/>
  <c r="DW52" i="10"/>
  <c r="BJ32" i="10"/>
  <c r="BJ42" i="10"/>
  <c r="BJ44" i="10"/>
  <c r="BJ52" i="10"/>
  <c r="BJ60" i="10"/>
  <c r="BJ51" i="10"/>
  <c r="BL26" i="10"/>
  <c r="BL33" i="10"/>
  <c r="AV64" i="10"/>
  <c r="CG63" i="10"/>
  <c r="CG65" i="10" s="1"/>
  <c r="BJ40" i="10"/>
  <c r="BJ50" i="10"/>
  <c r="CA63" i="10"/>
  <c r="CA65" i="10" s="1"/>
  <c r="CI63" i="10"/>
  <c r="CI65" i="10" s="1"/>
  <c r="BJ43" i="10"/>
  <c r="BJ53" i="10"/>
  <c r="BJ58" i="10"/>
  <c r="BJ61" i="10"/>
  <c r="E26" i="9" l="1"/>
  <c r="DF45" i="10"/>
  <c r="E29" i="9"/>
  <c r="DF48" i="10"/>
  <c r="E8" i="9"/>
  <c r="DF27" i="10"/>
  <c r="E27" i="9"/>
  <c r="DF46" i="10"/>
  <c r="E5" i="9"/>
  <c r="DF24" i="10"/>
  <c r="E24" i="9"/>
  <c r="DF43" i="10"/>
  <c r="E9" i="9"/>
  <c r="DF28" i="10"/>
  <c r="DE38" i="10"/>
  <c r="BE38" i="10"/>
  <c r="E35" i="9"/>
  <c r="DF54" i="10"/>
  <c r="E14" i="9"/>
  <c r="DF33" i="10"/>
  <c r="E30" i="9"/>
  <c r="DF49" i="10"/>
  <c r="E18" i="9"/>
  <c r="DF37" i="10"/>
  <c r="E7" i="9"/>
  <c r="DF26" i="10"/>
  <c r="E28" i="9"/>
  <c r="DF47" i="10"/>
  <c r="DE34" i="10"/>
  <c r="BE34" i="10"/>
  <c r="D25" i="9"/>
  <c r="BE44" i="10"/>
  <c r="DE31" i="10"/>
  <c r="BE31" i="10"/>
  <c r="E10" i="9"/>
  <c r="DF29" i="10"/>
  <c r="E6" i="9"/>
  <c r="DF25" i="10"/>
  <c r="E20" i="9"/>
  <c r="DF39" i="10"/>
  <c r="E23" i="9"/>
  <c r="DF42" i="10"/>
  <c r="D33" i="9"/>
  <c r="BE52" i="10"/>
  <c r="E32" i="9"/>
  <c r="DF51" i="10"/>
  <c r="E36" i="9"/>
  <c r="DF55" i="10"/>
  <c r="E13" i="9"/>
  <c r="DF32" i="10"/>
  <c r="DE41" i="10"/>
  <c r="BE41" i="10"/>
  <c r="DE50" i="10"/>
  <c r="BE50" i="10"/>
  <c r="K187" i="12"/>
  <c r="BE53" i="10"/>
  <c r="E11" i="9"/>
  <c r="DF30" i="10"/>
  <c r="DW55" i="10"/>
  <c r="E17" i="9"/>
  <c r="DF36" i="10"/>
  <c r="E16" i="9"/>
  <c r="DF35" i="10"/>
  <c r="E21" i="9"/>
  <c r="DF40" i="10"/>
  <c r="BX174" i="12"/>
  <c r="BR174" i="12"/>
  <c r="BU174" i="12"/>
  <c r="BO174" i="12"/>
  <c r="DW62" i="10"/>
  <c r="K235" i="12"/>
  <c r="E42" i="9"/>
  <c r="DF61" i="10"/>
  <c r="E41" i="9"/>
  <c r="DF60" i="10"/>
  <c r="E40" i="9"/>
  <c r="DF59" i="10"/>
  <c r="E37" i="9"/>
  <c r="DF56" i="10"/>
  <c r="E39" i="9"/>
  <c r="DF58" i="10"/>
  <c r="DW57" i="10"/>
  <c r="DE62" i="10"/>
  <c r="DE57" i="10"/>
  <c r="DE44" i="10"/>
  <c r="AZ126" i="12"/>
  <c r="D14" i="9"/>
  <c r="K67" i="12"/>
  <c r="D20" i="9"/>
  <c r="K102" i="12"/>
  <c r="D28" i="9"/>
  <c r="K150" i="12"/>
  <c r="D13" i="9"/>
  <c r="AZ54" i="12"/>
  <c r="D22" i="9"/>
  <c r="K115" i="12"/>
  <c r="D15" i="9"/>
  <c r="AZ67" i="12"/>
  <c r="D19" i="9"/>
  <c r="AZ91" i="12"/>
  <c r="D35" i="9"/>
  <c r="AZ187" i="12"/>
  <c r="BE174" i="12"/>
  <c r="D30" i="9"/>
  <c r="K163" i="12"/>
  <c r="D41" i="9"/>
  <c r="AZ222" i="12"/>
  <c r="D17" i="9"/>
  <c r="AZ78" i="12"/>
  <c r="D16" i="9"/>
  <c r="K78" i="12"/>
  <c r="D21" i="9"/>
  <c r="AZ102" i="12"/>
  <c r="D38" i="9"/>
  <c r="K211" i="12"/>
  <c r="D23" i="9"/>
  <c r="AZ115" i="12"/>
  <c r="D43" i="9"/>
  <c r="AZ235" i="12"/>
  <c r="D32" i="9"/>
  <c r="K174" i="12"/>
  <c r="DE33" i="10"/>
  <c r="DW51" i="10"/>
  <c r="D18" i="9"/>
  <c r="K91" i="12"/>
  <c r="D36" i="9"/>
  <c r="K198" i="12"/>
  <c r="D31" i="9"/>
  <c r="AZ163" i="12"/>
  <c r="D12" i="9"/>
  <c r="K54" i="12"/>
  <c r="D26" i="9"/>
  <c r="K139" i="12"/>
  <c r="D40" i="9"/>
  <c r="K222" i="12"/>
  <c r="D29" i="9"/>
  <c r="AZ150" i="12"/>
  <c r="DW37" i="10"/>
  <c r="DW32" i="10"/>
  <c r="D27" i="9"/>
  <c r="AZ139" i="12"/>
  <c r="D37" i="9"/>
  <c r="AZ198" i="12"/>
  <c r="D24" i="9"/>
  <c r="K126" i="12"/>
  <c r="D39" i="9"/>
  <c r="AZ211" i="12"/>
  <c r="D10" i="9"/>
  <c r="K43" i="12"/>
  <c r="D11" i="9"/>
  <c r="AZ43" i="12"/>
  <c r="D8" i="9"/>
  <c r="K30" i="12"/>
  <c r="DE30" i="10"/>
  <c r="D9" i="9"/>
  <c r="AZ30" i="12"/>
  <c r="DE28" i="10"/>
  <c r="DW27" i="10"/>
  <c r="AZ7" i="12"/>
  <c r="D5" i="9"/>
  <c r="DE60" i="10"/>
  <c r="K20" i="12"/>
  <c r="D6" i="9"/>
  <c r="DW45" i="10"/>
  <c r="AZ20" i="12"/>
  <c r="D7" i="9"/>
  <c r="BK23" i="10"/>
  <c r="K7" i="12"/>
  <c r="D4" i="9"/>
  <c r="DE45" i="10"/>
  <c r="DE54" i="10"/>
  <c r="DW39" i="10"/>
  <c r="DW33" i="10"/>
  <c r="DW29" i="10"/>
  <c r="DE35" i="10"/>
  <c r="DE49" i="10"/>
  <c r="DE37" i="10"/>
  <c r="DW36" i="10"/>
  <c r="DW47" i="10"/>
  <c r="DE36" i="10"/>
  <c r="DE47" i="10"/>
  <c r="DE26" i="10"/>
  <c r="DW26" i="10"/>
  <c r="DW25" i="10"/>
  <c r="DE23" i="10"/>
  <c r="DW24" i="10"/>
  <c r="DE29" i="10"/>
  <c r="DW23" i="10"/>
  <c r="BO63" i="10"/>
  <c r="DE24" i="10"/>
  <c r="DW41" i="10"/>
  <c r="DE27" i="10"/>
  <c r="DW35" i="10"/>
  <c r="DW34" i="10"/>
  <c r="DW38" i="10"/>
  <c r="DE51" i="10"/>
  <c r="DE32" i="10"/>
  <c r="BB66" i="10"/>
  <c r="BP65" i="10" s="1"/>
  <c r="DW49" i="10"/>
  <c r="DE55" i="10"/>
  <c r="DW28" i="10"/>
  <c r="DW31" i="10"/>
  <c r="DW44" i="10"/>
  <c r="DW54" i="10"/>
  <c r="DE39" i="10"/>
  <c r="DE25" i="10"/>
  <c r="BD64" i="10"/>
  <c r="DW30" i="10"/>
  <c r="DW60" i="10"/>
  <c r="AX66" i="10"/>
  <c r="BL65" i="10" s="1"/>
  <c r="BL63" i="10"/>
  <c r="DW53" i="10"/>
  <c r="DE53" i="10"/>
  <c r="DW59" i="10"/>
  <c r="DE59" i="10"/>
  <c r="DW43" i="10"/>
  <c r="DE43" i="10"/>
  <c r="DE46" i="10"/>
  <c r="DW46" i="10"/>
  <c r="DW61" i="10"/>
  <c r="DE61" i="10"/>
  <c r="BJ63" i="10"/>
  <c r="AV66" i="10"/>
  <c r="BJ65" i="10" s="1"/>
  <c r="DW42" i="10"/>
  <c r="DE42" i="10"/>
  <c r="DW40" i="10"/>
  <c r="DE40" i="10"/>
  <c r="BC66" i="10"/>
  <c r="BQ65" i="10" s="1"/>
  <c r="BQ63" i="10"/>
  <c r="AZ66" i="10"/>
  <c r="BN65" i="10" s="1"/>
  <c r="DW56" i="10"/>
  <c r="DE56" i="10"/>
  <c r="DW48" i="10"/>
  <c r="DE48" i="10"/>
  <c r="DW58" i="10"/>
  <c r="DE58" i="10"/>
  <c r="AI126" i="12" l="1"/>
  <c r="AF126" i="12"/>
  <c r="AC126" i="12"/>
  <c r="Z126" i="12"/>
  <c r="BX150" i="12"/>
  <c r="BU150" i="12"/>
  <c r="BR150" i="12"/>
  <c r="BO150" i="12"/>
  <c r="AI102" i="12"/>
  <c r="AF102" i="12"/>
  <c r="AC102" i="12"/>
  <c r="Z102" i="12"/>
  <c r="BX7" i="12"/>
  <c r="BR7" i="12"/>
  <c r="BU7" i="12"/>
  <c r="BO7" i="12"/>
  <c r="BR43" i="12"/>
  <c r="BX43" i="12"/>
  <c r="BU43" i="12"/>
  <c r="BO43" i="12"/>
  <c r="BR198" i="12"/>
  <c r="BX198" i="12"/>
  <c r="BU198" i="12"/>
  <c r="BO198" i="12"/>
  <c r="AC115" i="12"/>
  <c r="AI115" i="12"/>
  <c r="AF115" i="12"/>
  <c r="Z115" i="12"/>
  <c r="AC67" i="12"/>
  <c r="AI67" i="12"/>
  <c r="AF67" i="12"/>
  <c r="Z67" i="12"/>
  <c r="E34" i="9"/>
  <c r="DF53" i="10"/>
  <c r="E25" i="9"/>
  <c r="DF44" i="10"/>
  <c r="E19" i="9"/>
  <c r="DF38" i="10"/>
  <c r="AC198" i="12"/>
  <c r="AI198" i="12"/>
  <c r="AF198" i="12"/>
  <c r="Z198" i="12"/>
  <c r="BX20" i="12"/>
  <c r="BU20" i="12"/>
  <c r="BR20" i="12"/>
  <c r="BO20" i="12"/>
  <c r="AC43" i="12"/>
  <c r="AI43" i="12"/>
  <c r="AF43" i="12"/>
  <c r="Z43" i="12"/>
  <c r="BX139" i="12"/>
  <c r="BU139" i="12"/>
  <c r="BR139" i="12"/>
  <c r="BO139" i="12"/>
  <c r="AC139" i="12"/>
  <c r="AI139" i="12"/>
  <c r="AF139" i="12"/>
  <c r="Z139" i="12"/>
  <c r="BX187" i="12"/>
  <c r="BU187" i="12"/>
  <c r="BR187" i="12"/>
  <c r="BO187" i="12"/>
  <c r="BR54" i="12"/>
  <c r="BX54" i="12"/>
  <c r="BU54" i="12"/>
  <c r="BO54" i="12"/>
  <c r="BR126" i="12"/>
  <c r="BX126" i="12"/>
  <c r="BU126" i="12"/>
  <c r="BO126" i="12"/>
  <c r="E31" i="9"/>
  <c r="DF50" i="10"/>
  <c r="E15" i="9"/>
  <c r="DF34" i="10"/>
  <c r="AC187" i="12"/>
  <c r="AI187" i="12"/>
  <c r="AF187" i="12"/>
  <c r="Z187" i="12"/>
  <c r="BR30" i="12"/>
  <c r="BX30" i="12"/>
  <c r="BU30" i="12"/>
  <c r="BO30" i="12"/>
  <c r="AI91" i="12"/>
  <c r="AF91" i="12"/>
  <c r="AC91" i="12"/>
  <c r="Z91" i="12"/>
  <c r="BR115" i="12"/>
  <c r="BX115" i="12"/>
  <c r="BU115" i="12"/>
  <c r="BO115" i="12"/>
  <c r="BR78" i="12"/>
  <c r="BX78" i="12"/>
  <c r="BU78" i="12"/>
  <c r="BO78" i="12"/>
  <c r="AI54" i="12"/>
  <c r="AF54" i="12"/>
  <c r="AC54" i="12"/>
  <c r="Z54" i="12"/>
  <c r="BR91" i="12"/>
  <c r="BX91" i="12"/>
  <c r="BU91" i="12"/>
  <c r="BO91" i="12"/>
  <c r="AC150" i="12"/>
  <c r="AI150" i="12"/>
  <c r="AF150" i="12"/>
  <c r="Z150" i="12"/>
  <c r="E22" i="9"/>
  <c r="DF41" i="10"/>
  <c r="E33" i="9"/>
  <c r="DF52" i="10"/>
  <c r="AC78" i="12"/>
  <c r="AI78" i="12"/>
  <c r="AF78" i="12"/>
  <c r="Z78" i="12"/>
  <c r="AC20" i="12"/>
  <c r="AI20" i="12"/>
  <c r="AF20" i="12"/>
  <c r="Z20" i="12"/>
  <c r="AI30" i="12"/>
  <c r="AC30" i="12"/>
  <c r="AF30" i="12"/>
  <c r="Z30" i="12"/>
  <c r="BX67" i="12"/>
  <c r="BU67" i="12"/>
  <c r="BR67" i="12"/>
  <c r="BO67" i="12"/>
  <c r="E12" i="9"/>
  <c r="DF31" i="10"/>
  <c r="P187" i="12"/>
  <c r="AC7" i="12"/>
  <c r="AI7" i="12"/>
  <c r="AF7" i="12"/>
  <c r="Z7" i="12"/>
  <c r="BX163" i="12"/>
  <c r="BU163" i="12"/>
  <c r="BO163" i="12"/>
  <c r="BR163" i="12"/>
  <c r="AC174" i="12"/>
  <c r="AI174" i="12"/>
  <c r="AF174" i="12"/>
  <c r="Z174" i="12"/>
  <c r="BR102" i="12"/>
  <c r="BX102" i="12"/>
  <c r="BU102" i="12"/>
  <c r="BO102" i="12"/>
  <c r="AC163" i="12"/>
  <c r="AI163" i="12"/>
  <c r="AF163" i="12"/>
  <c r="Z163" i="12"/>
  <c r="BX235" i="12"/>
  <c r="BU235" i="12"/>
  <c r="BR235" i="12"/>
  <c r="BO235" i="12"/>
  <c r="AC235" i="12"/>
  <c r="AF235" i="12"/>
  <c r="AI235" i="12"/>
  <c r="Z235" i="12"/>
  <c r="BX222" i="12"/>
  <c r="BU222" i="12"/>
  <c r="BO222" i="12"/>
  <c r="BR222" i="12"/>
  <c r="AC222" i="12"/>
  <c r="AI222" i="12"/>
  <c r="AF222" i="12"/>
  <c r="Z222" i="12"/>
  <c r="BX211" i="12"/>
  <c r="BU211" i="12"/>
  <c r="BR211" i="12"/>
  <c r="BO211" i="12"/>
  <c r="AI211" i="12"/>
  <c r="AF211" i="12"/>
  <c r="AC211" i="12"/>
  <c r="Z211" i="12"/>
  <c r="DX35" i="10"/>
  <c r="DY35" i="10" s="1"/>
  <c r="DJ20" i="10"/>
  <c r="E43" i="9"/>
  <c r="DF62" i="10"/>
  <c r="P235" i="12"/>
  <c r="E38" i="9"/>
  <c r="DF57" i="10"/>
  <c r="BE126" i="12"/>
  <c r="P91" i="12"/>
  <c r="BE54" i="12"/>
  <c r="P163" i="12"/>
  <c r="BE78" i="12"/>
  <c r="BE150" i="12"/>
  <c r="BE222" i="12"/>
  <c r="BE91" i="12"/>
  <c r="P150" i="12"/>
  <c r="BE115" i="12"/>
  <c r="BE198" i="12"/>
  <c r="P222" i="12"/>
  <c r="BE163" i="12"/>
  <c r="P174" i="12"/>
  <c r="BE102" i="12"/>
  <c r="BE67" i="12"/>
  <c r="P102" i="12"/>
  <c r="BE211" i="12"/>
  <c r="BE187" i="12"/>
  <c r="P126" i="12"/>
  <c r="P211" i="12"/>
  <c r="P54" i="12"/>
  <c r="BE139" i="12"/>
  <c r="P139" i="12"/>
  <c r="P198" i="12"/>
  <c r="BE235" i="12"/>
  <c r="P78" i="12"/>
  <c r="P115" i="12"/>
  <c r="P67" i="12"/>
  <c r="BE30" i="12"/>
  <c r="P43" i="12"/>
  <c r="BE43" i="12"/>
  <c r="P30" i="12"/>
  <c r="P20" i="12"/>
  <c r="BE20" i="12"/>
  <c r="BE7" i="12"/>
  <c r="P7" i="12"/>
  <c r="DJ31" i="10"/>
  <c r="DJ29" i="10"/>
  <c r="DJ30" i="10"/>
  <c r="DJ27" i="10"/>
  <c r="DJ36" i="10"/>
  <c r="DJ28" i="10"/>
  <c r="DJ35" i="10"/>
  <c r="DJ34" i="10"/>
  <c r="DJ33" i="10"/>
  <c r="DJ32" i="10"/>
  <c r="E4" i="9"/>
  <c r="DF23" i="10"/>
  <c r="DX44" i="10"/>
  <c r="DY44" i="10" s="1"/>
  <c r="DX45" i="10"/>
  <c r="DY45" i="10" s="1"/>
  <c r="DX42" i="10"/>
  <c r="DY42" i="10" s="1"/>
  <c r="DX37" i="10"/>
  <c r="DY37" i="10" s="1"/>
  <c r="DX53" i="10"/>
  <c r="DY53" i="10" s="1"/>
  <c r="DX52" i="10"/>
  <c r="DY52" i="10" s="1"/>
  <c r="DX46" i="10"/>
  <c r="DY46" i="10" s="1"/>
  <c r="DX26" i="10"/>
  <c r="DY26" i="10" s="1"/>
  <c r="DX23" i="10"/>
  <c r="DY23" i="10" s="1"/>
  <c r="DX58" i="10"/>
  <c r="DY58" i="10" s="1"/>
  <c r="DX43" i="10"/>
  <c r="DY43" i="10" s="1"/>
  <c r="DX54" i="10"/>
  <c r="DY54" i="10" s="1"/>
  <c r="DX48" i="10"/>
  <c r="DY48" i="10" s="1"/>
  <c r="DX61" i="10"/>
  <c r="DY61" i="10" s="1"/>
  <c r="DX55" i="10"/>
  <c r="DY55" i="10" s="1"/>
  <c r="DX40" i="10"/>
  <c r="DY40" i="10" s="1"/>
  <c r="DX57" i="10"/>
  <c r="DY57" i="10" s="1"/>
  <c r="DX24" i="10"/>
  <c r="DY24" i="10" s="1"/>
  <c r="DX59" i="10"/>
  <c r="DY59" i="10" s="1"/>
  <c r="DX50" i="10"/>
  <c r="DY50" i="10" s="1"/>
  <c r="DX39" i="10"/>
  <c r="DY39" i="10" s="1"/>
  <c r="DX51" i="10"/>
  <c r="DY51" i="10" s="1"/>
  <c r="DX56" i="10"/>
  <c r="DY56" i="10" s="1"/>
  <c r="DX31" i="10"/>
  <c r="DY31" i="10" s="1"/>
  <c r="DX41" i="10"/>
  <c r="DY41" i="10" s="1"/>
  <c r="BD66" i="10"/>
  <c r="DX25" i="10"/>
  <c r="DY25" i="10" s="1"/>
  <c r="DX49" i="10"/>
  <c r="DY49" i="10" s="1"/>
  <c r="DX32" i="10"/>
  <c r="DY32" i="10" s="1"/>
  <c r="DX62" i="10"/>
  <c r="DY62" i="10" s="1"/>
  <c r="DX34" i="10"/>
  <c r="DY34" i="10" s="1"/>
  <c r="DX29" i="10"/>
  <c r="DY29" i="10" s="1"/>
  <c r="DX47" i="10"/>
  <c r="DY47" i="10" s="1"/>
  <c r="DX60" i="10"/>
  <c r="DY60" i="10" s="1"/>
  <c r="DX33" i="10"/>
  <c r="DY33" i="10" s="1"/>
  <c r="DX36" i="10"/>
  <c r="DY36" i="10" s="1"/>
  <c r="DX38" i="10"/>
  <c r="DY38" i="10" s="1"/>
  <c r="DX27" i="10"/>
  <c r="DY27" i="10" s="1"/>
  <c r="DX28" i="10"/>
  <c r="DY28" i="10" s="1"/>
  <c r="DX30" i="10"/>
  <c r="DY30" i="10" s="1"/>
  <c r="DJ37" i="10" l="1"/>
  <c r="EE25" i="10"/>
  <c r="EF27" i="10" s="1"/>
  <c r="DJ22" i="10" s="1"/>
  <c r="C64" i="11"/>
  <c r="C66" i="11" s="1"/>
  <c r="BR64" i="11"/>
  <c r="BP64" i="11"/>
  <c r="BO64" i="11"/>
  <c r="BM64" i="11"/>
  <c r="BK64" i="11"/>
  <c r="BQ64" i="11"/>
  <c r="BC24" i="11"/>
  <c r="BC25" i="11"/>
  <c r="BP25" i="11" s="1"/>
  <c r="BC26" i="11"/>
  <c r="BP26" i="11" s="1"/>
  <c r="BC27" i="11"/>
  <c r="BP27" i="11" s="1"/>
  <c r="BC28" i="11"/>
  <c r="BP28" i="11" s="1"/>
  <c r="BC29" i="11"/>
  <c r="BP29" i="11" s="1"/>
  <c r="BC30" i="11"/>
  <c r="BP30" i="11" s="1"/>
  <c r="BC31" i="11"/>
  <c r="BP31" i="11" s="1"/>
  <c r="BC32" i="11"/>
  <c r="BP32" i="11" s="1"/>
  <c r="BC33" i="11"/>
  <c r="BC34" i="11"/>
  <c r="BC35" i="11"/>
  <c r="BP35" i="11" s="1"/>
  <c r="BC36" i="11"/>
  <c r="BP36" i="11" s="1"/>
  <c r="BC37" i="11"/>
  <c r="BP37" i="11" s="1"/>
  <c r="BC38" i="11"/>
  <c r="BP38" i="11" s="1"/>
  <c r="BC39" i="11"/>
  <c r="BP39" i="11" s="1"/>
  <c r="BC40" i="11"/>
  <c r="BC41" i="11"/>
  <c r="BP41" i="11" s="1"/>
  <c r="BC42" i="11"/>
  <c r="BC43" i="11"/>
  <c r="BP43" i="11" s="1"/>
  <c r="BC44" i="11"/>
  <c r="BP44" i="11" s="1"/>
  <c r="BC45" i="11"/>
  <c r="BP45" i="11" s="1"/>
  <c r="BC46" i="11"/>
  <c r="BP46" i="11" s="1"/>
  <c r="BC47" i="11"/>
  <c r="BC48" i="11"/>
  <c r="BC49" i="11"/>
  <c r="BC50" i="11"/>
  <c r="BC51" i="11"/>
  <c r="BP51" i="11" s="1"/>
  <c r="BC52" i="11"/>
  <c r="BP52" i="11" s="1"/>
  <c r="BC53" i="11"/>
  <c r="BP53" i="11" s="1"/>
  <c r="BC54" i="11"/>
  <c r="BP54" i="11" s="1"/>
  <c r="BC55" i="11"/>
  <c r="BP55" i="11" s="1"/>
  <c r="BC56" i="11"/>
  <c r="BC57" i="11"/>
  <c r="BP57" i="11" s="1"/>
  <c r="BC58" i="11"/>
  <c r="BP58" i="11" s="1"/>
  <c r="BC59" i="11"/>
  <c r="BP59" i="11" s="1"/>
  <c r="BC60" i="11"/>
  <c r="BP60" i="11" s="1"/>
  <c r="BC61" i="11"/>
  <c r="BP61" i="11" s="1"/>
  <c r="BC62" i="11"/>
  <c r="BP62" i="11" s="1"/>
  <c r="DD24" i="11"/>
  <c r="DD25" i="11"/>
  <c r="DD26" i="11"/>
  <c r="DD27" i="11"/>
  <c r="DD28" i="11"/>
  <c r="DD29" i="11"/>
  <c r="DD30" i="11"/>
  <c r="DD31" i="11"/>
  <c r="DD32" i="11"/>
  <c r="DD33" i="11"/>
  <c r="DD34" i="11"/>
  <c r="DD35" i="11"/>
  <c r="DD36" i="11"/>
  <c r="DD37" i="11"/>
  <c r="DD38" i="11"/>
  <c r="DD39" i="11"/>
  <c r="DD40" i="11"/>
  <c r="DD41" i="11"/>
  <c r="DD42" i="11"/>
  <c r="DD43" i="11"/>
  <c r="DD44" i="11"/>
  <c r="DD45" i="11"/>
  <c r="DD46" i="11"/>
  <c r="DD47" i="11"/>
  <c r="DD48" i="11"/>
  <c r="DD49" i="11"/>
  <c r="DD50" i="11"/>
  <c r="DD51" i="11"/>
  <c r="DD52" i="11"/>
  <c r="DD53" i="11"/>
  <c r="DD54" i="11"/>
  <c r="DD55" i="11"/>
  <c r="DD56" i="11"/>
  <c r="DD57" i="11"/>
  <c r="DD58" i="11"/>
  <c r="DD59" i="11"/>
  <c r="DD60" i="11"/>
  <c r="DD61" i="11"/>
  <c r="DD62" i="11"/>
  <c r="DD23" i="11"/>
  <c r="CK24" i="11"/>
  <c r="CL24" i="11" s="1"/>
  <c r="CK25" i="11"/>
  <c r="CL25" i="11" s="1"/>
  <c r="CK26" i="11"/>
  <c r="CL26" i="11" s="1"/>
  <c r="CK27" i="11"/>
  <c r="CL27" i="11" s="1"/>
  <c r="CK28" i="11"/>
  <c r="CL28" i="11" s="1"/>
  <c r="CK29" i="11"/>
  <c r="CL29" i="11" s="1"/>
  <c r="CK30" i="11"/>
  <c r="CL30" i="11" s="1"/>
  <c r="CK31" i="11"/>
  <c r="CL31" i="11" s="1"/>
  <c r="CK32" i="11"/>
  <c r="CL32" i="11" s="1"/>
  <c r="CK33" i="11"/>
  <c r="CL33" i="11" s="1"/>
  <c r="CK34" i="11"/>
  <c r="CL34" i="11" s="1"/>
  <c r="CK35" i="11"/>
  <c r="CL35" i="11" s="1"/>
  <c r="CK36" i="11"/>
  <c r="CL36" i="11" s="1"/>
  <c r="CK37" i="11"/>
  <c r="CL37" i="11" s="1"/>
  <c r="CK38" i="11"/>
  <c r="CL38" i="11" s="1"/>
  <c r="CK39" i="11"/>
  <c r="CL39" i="11" s="1"/>
  <c r="CK40" i="11"/>
  <c r="CL40" i="11" s="1"/>
  <c r="CK41" i="11"/>
  <c r="CL41" i="11" s="1"/>
  <c r="CK42" i="11"/>
  <c r="CL42" i="11" s="1"/>
  <c r="CK43" i="11"/>
  <c r="CL43" i="11" s="1"/>
  <c r="CK44" i="11"/>
  <c r="CL44" i="11" s="1"/>
  <c r="CK45" i="11"/>
  <c r="CL45" i="11" s="1"/>
  <c r="CK46" i="11"/>
  <c r="CL46" i="11" s="1"/>
  <c r="CK47" i="11"/>
  <c r="CL47" i="11" s="1"/>
  <c r="CK48" i="11"/>
  <c r="CL48" i="11" s="1"/>
  <c r="CK49" i="11"/>
  <c r="CL49" i="11" s="1"/>
  <c r="CK50" i="11"/>
  <c r="CL50" i="11" s="1"/>
  <c r="CK51" i="11"/>
  <c r="CL51" i="11" s="1"/>
  <c r="CK52" i="11"/>
  <c r="CL52" i="11" s="1"/>
  <c r="CK53" i="11"/>
  <c r="CL53" i="11" s="1"/>
  <c r="CK54" i="11"/>
  <c r="CL54" i="11" s="1"/>
  <c r="CK55" i="11"/>
  <c r="CL55" i="11" s="1"/>
  <c r="CK56" i="11"/>
  <c r="CL56" i="11" s="1"/>
  <c r="CK57" i="11"/>
  <c r="CL57" i="11" s="1"/>
  <c r="CK58" i="11"/>
  <c r="CL58" i="11" s="1"/>
  <c r="CK59" i="11"/>
  <c r="CL59" i="11" s="1"/>
  <c r="CK60" i="11"/>
  <c r="CL60" i="11" s="1"/>
  <c r="CK61" i="11"/>
  <c r="CL61" i="11" s="1"/>
  <c r="CK62" i="11"/>
  <c r="CL62" i="11" s="1"/>
  <c r="CI24" i="11"/>
  <c r="CJ24" i="11" s="1"/>
  <c r="CI25" i="11"/>
  <c r="CJ25" i="11" s="1"/>
  <c r="CI26" i="11"/>
  <c r="CJ26" i="11" s="1"/>
  <c r="CI27" i="11"/>
  <c r="CJ27" i="11" s="1"/>
  <c r="CI28" i="11"/>
  <c r="CJ28" i="11" s="1"/>
  <c r="CI29" i="11"/>
  <c r="CJ29" i="11" s="1"/>
  <c r="CI30" i="11"/>
  <c r="CJ30" i="11" s="1"/>
  <c r="CI31" i="11"/>
  <c r="CJ31" i="11" s="1"/>
  <c r="CI32" i="11"/>
  <c r="CJ32" i="11" s="1"/>
  <c r="CI33" i="11"/>
  <c r="CJ33" i="11" s="1"/>
  <c r="CI34" i="11"/>
  <c r="CJ34" i="11" s="1"/>
  <c r="CI35" i="11"/>
  <c r="CJ35" i="11" s="1"/>
  <c r="CI36" i="11"/>
  <c r="CJ36" i="11" s="1"/>
  <c r="CI37" i="11"/>
  <c r="CJ37" i="11" s="1"/>
  <c r="CI38" i="11"/>
  <c r="CJ38" i="11" s="1"/>
  <c r="CI39" i="11"/>
  <c r="CJ39" i="11" s="1"/>
  <c r="CI40" i="11"/>
  <c r="CJ40" i="11" s="1"/>
  <c r="CI41" i="11"/>
  <c r="CJ41" i="11" s="1"/>
  <c r="CI42" i="11"/>
  <c r="CJ42" i="11" s="1"/>
  <c r="CI43" i="11"/>
  <c r="CJ43" i="11" s="1"/>
  <c r="CI44" i="11"/>
  <c r="CJ44" i="11" s="1"/>
  <c r="CI45" i="11"/>
  <c r="CJ45" i="11" s="1"/>
  <c r="CI46" i="11"/>
  <c r="CJ46" i="11" s="1"/>
  <c r="CI47" i="11"/>
  <c r="CJ47" i="11" s="1"/>
  <c r="CI48" i="11"/>
  <c r="CJ48" i="11" s="1"/>
  <c r="CI49" i="11"/>
  <c r="CJ49" i="11" s="1"/>
  <c r="CI50" i="11"/>
  <c r="CJ50" i="11" s="1"/>
  <c r="CI51" i="11"/>
  <c r="CJ51" i="11" s="1"/>
  <c r="CI52" i="11"/>
  <c r="CJ52" i="11" s="1"/>
  <c r="CI53" i="11"/>
  <c r="CJ53" i="11" s="1"/>
  <c r="CI54" i="11"/>
  <c r="CJ54" i="11" s="1"/>
  <c r="CI55" i="11"/>
  <c r="CJ55" i="11" s="1"/>
  <c r="CI56" i="11"/>
  <c r="CJ56" i="11" s="1"/>
  <c r="CI57" i="11"/>
  <c r="CJ57" i="11" s="1"/>
  <c r="CI58" i="11"/>
  <c r="CJ58" i="11" s="1"/>
  <c r="CI59" i="11"/>
  <c r="CJ59" i="11" s="1"/>
  <c r="CI60" i="11"/>
  <c r="CJ60" i="11" s="1"/>
  <c r="CI61" i="11"/>
  <c r="CJ61" i="11" s="1"/>
  <c r="CI62" i="11"/>
  <c r="CJ62" i="11" s="1"/>
  <c r="CG24" i="11"/>
  <c r="CH24" i="11" s="1"/>
  <c r="CG25" i="11"/>
  <c r="CH25" i="11" s="1"/>
  <c r="CG26" i="11"/>
  <c r="CH26" i="11" s="1"/>
  <c r="CG27" i="11"/>
  <c r="CH27" i="11" s="1"/>
  <c r="CG28" i="11"/>
  <c r="CH28" i="11" s="1"/>
  <c r="CG29" i="11"/>
  <c r="CH29" i="11" s="1"/>
  <c r="CG30" i="11"/>
  <c r="CH30" i="11" s="1"/>
  <c r="CG31" i="11"/>
  <c r="CH31" i="11" s="1"/>
  <c r="CG32" i="11"/>
  <c r="CH32" i="11" s="1"/>
  <c r="CG33" i="11"/>
  <c r="CH33" i="11" s="1"/>
  <c r="CG34" i="11"/>
  <c r="CH34" i="11" s="1"/>
  <c r="CG35" i="11"/>
  <c r="CH35" i="11" s="1"/>
  <c r="CG36" i="11"/>
  <c r="CH36" i="11" s="1"/>
  <c r="CG37" i="11"/>
  <c r="CH37" i="11" s="1"/>
  <c r="CG38" i="11"/>
  <c r="CH38" i="11" s="1"/>
  <c r="CG39" i="11"/>
  <c r="CH39" i="11" s="1"/>
  <c r="CG40" i="11"/>
  <c r="CH40" i="11" s="1"/>
  <c r="CG41" i="11"/>
  <c r="CH41" i="11" s="1"/>
  <c r="CG42" i="11"/>
  <c r="CH42" i="11" s="1"/>
  <c r="CG43" i="11"/>
  <c r="CH43" i="11" s="1"/>
  <c r="CG44" i="11"/>
  <c r="CH44" i="11" s="1"/>
  <c r="CG45" i="11"/>
  <c r="CH45" i="11" s="1"/>
  <c r="CG46" i="11"/>
  <c r="CH46" i="11" s="1"/>
  <c r="CG47" i="11"/>
  <c r="CH47" i="11" s="1"/>
  <c r="CG48" i="11"/>
  <c r="CH48" i="11" s="1"/>
  <c r="CG49" i="11"/>
  <c r="CH49" i="11" s="1"/>
  <c r="CG50" i="11"/>
  <c r="CH50" i="11" s="1"/>
  <c r="CG51" i="11"/>
  <c r="CH51" i="11" s="1"/>
  <c r="CG52" i="11"/>
  <c r="CH52" i="11" s="1"/>
  <c r="CG53" i="11"/>
  <c r="CH53" i="11" s="1"/>
  <c r="CG54" i="11"/>
  <c r="CH54" i="11" s="1"/>
  <c r="CG55" i="11"/>
  <c r="CH55" i="11" s="1"/>
  <c r="CG56" i="11"/>
  <c r="CH56" i="11" s="1"/>
  <c r="CG57" i="11"/>
  <c r="CH57" i="11" s="1"/>
  <c r="CG58" i="11"/>
  <c r="CH58" i="11" s="1"/>
  <c r="CG59" i="11"/>
  <c r="CH59" i="11" s="1"/>
  <c r="CG60" i="11"/>
  <c r="CH60" i="11" s="1"/>
  <c r="CG61" i="11"/>
  <c r="CH61" i="11" s="1"/>
  <c r="CG62" i="11"/>
  <c r="CH62" i="11" s="1"/>
  <c r="CE62" i="11"/>
  <c r="CF62" i="11" s="1"/>
  <c r="CE24" i="11"/>
  <c r="CF24" i="11" s="1"/>
  <c r="CE25" i="11"/>
  <c r="CF25" i="11" s="1"/>
  <c r="CE26" i="11"/>
  <c r="CF26" i="11" s="1"/>
  <c r="CE27" i="11"/>
  <c r="CF27" i="11" s="1"/>
  <c r="CE28" i="11"/>
  <c r="CF28" i="11" s="1"/>
  <c r="CE29" i="11"/>
  <c r="CF29" i="11" s="1"/>
  <c r="CE30" i="11"/>
  <c r="CF30" i="11" s="1"/>
  <c r="CE31" i="11"/>
  <c r="CF31" i="11" s="1"/>
  <c r="CE32" i="11"/>
  <c r="CF32" i="11" s="1"/>
  <c r="CE33" i="11"/>
  <c r="CF33" i="11" s="1"/>
  <c r="CE34" i="11"/>
  <c r="CF34" i="11" s="1"/>
  <c r="CE35" i="11"/>
  <c r="CF35" i="11" s="1"/>
  <c r="CE36" i="11"/>
  <c r="CF36" i="11" s="1"/>
  <c r="CE37" i="11"/>
  <c r="CF37" i="11" s="1"/>
  <c r="CE38" i="11"/>
  <c r="CF38" i="11" s="1"/>
  <c r="CE39" i="11"/>
  <c r="CF39" i="11" s="1"/>
  <c r="CE40" i="11"/>
  <c r="CF40" i="11" s="1"/>
  <c r="CE41" i="11"/>
  <c r="CF41" i="11" s="1"/>
  <c r="CE42" i="11"/>
  <c r="CF42" i="11" s="1"/>
  <c r="CE43" i="11"/>
  <c r="CF43" i="11" s="1"/>
  <c r="CE44" i="11"/>
  <c r="CF44" i="11" s="1"/>
  <c r="CE45" i="11"/>
  <c r="CF45" i="11" s="1"/>
  <c r="CE46" i="11"/>
  <c r="CF46" i="11" s="1"/>
  <c r="CE47" i="11"/>
  <c r="CF47" i="11" s="1"/>
  <c r="CE48" i="11"/>
  <c r="CF48" i="11" s="1"/>
  <c r="CE49" i="11"/>
  <c r="CF49" i="11" s="1"/>
  <c r="CE50" i="11"/>
  <c r="CF50" i="11" s="1"/>
  <c r="CE51" i="11"/>
  <c r="CF51" i="11" s="1"/>
  <c r="CE52" i="11"/>
  <c r="CF52" i="11" s="1"/>
  <c r="CE53" i="11"/>
  <c r="CF53" i="11" s="1"/>
  <c r="CE54" i="11"/>
  <c r="CF54" i="11" s="1"/>
  <c r="CE55" i="11"/>
  <c r="CF55" i="11" s="1"/>
  <c r="CE56" i="11"/>
  <c r="CF56" i="11" s="1"/>
  <c r="CE57" i="11"/>
  <c r="CF57" i="11" s="1"/>
  <c r="CE58" i="11"/>
  <c r="CF58" i="11" s="1"/>
  <c r="CE59" i="11"/>
  <c r="CF59" i="11" s="1"/>
  <c r="CE60" i="11"/>
  <c r="CF60" i="11" s="1"/>
  <c r="CE61" i="11"/>
  <c r="CF61" i="11" s="1"/>
  <c r="CC24" i="11"/>
  <c r="CD24" i="11" s="1"/>
  <c r="CC25" i="11"/>
  <c r="CD25" i="11" s="1"/>
  <c r="CC26" i="11"/>
  <c r="CD26" i="11" s="1"/>
  <c r="CC27" i="11"/>
  <c r="CD27" i="11" s="1"/>
  <c r="CC28" i="11"/>
  <c r="CD28" i="11" s="1"/>
  <c r="CC29" i="11"/>
  <c r="CD29" i="11" s="1"/>
  <c r="CC30" i="11"/>
  <c r="CD30" i="11" s="1"/>
  <c r="CC31" i="11"/>
  <c r="CD31" i="11" s="1"/>
  <c r="CC32" i="11"/>
  <c r="CD32" i="11" s="1"/>
  <c r="CC33" i="11"/>
  <c r="CD33" i="11" s="1"/>
  <c r="CC34" i="11"/>
  <c r="CD34" i="11" s="1"/>
  <c r="CC35" i="11"/>
  <c r="CD35" i="11" s="1"/>
  <c r="CC36" i="11"/>
  <c r="CD36" i="11" s="1"/>
  <c r="CC37" i="11"/>
  <c r="CD37" i="11" s="1"/>
  <c r="CC38" i="11"/>
  <c r="CD38" i="11" s="1"/>
  <c r="CC39" i="11"/>
  <c r="CD39" i="11" s="1"/>
  <c r="CC40" i="11"/>
  <c r="CD40" i="11" s="1"/>
  <c r="CC41" i="11"/>
  <c r="CD41" i="11" s="1"/>
  <c r="CC42" i="11"/>
  <c r="CD42" i="11" s="1"/>
  <c r="CC43" i="11"/>
  <c r="CD43" i="11" s="1"/>
  <c r="CC44" i="11"/>
  <c r="CD44" i="11" s="1"/>
  <c r="CC45" i="11"/>
  <c r="CD45" i="11" s="1"/>
  <c r="CC46" i="11"/>
  <c r="CD46" i="11" s="1"/>
  <c r="CC47" i="11"/>
  <c r="CD47" i="11" s="1"/>
  <c r="CC48" i="11"/>
  <c r="CD48" i="11" s="1"/>
  <c r="CC49" i="11"/>
  <c r="CD49" i="11" s="1"/>
  <c r="CC50" i="11"/>
  <c r="CD50" i="11" s="1"/>
  <c r="CC51" i="11"/>
  <c r="CD51" i="11" s="1"/>
  <c r="CC52" i="11"/>
  <c r="CD52" i="11" s="1"/>
  <c r="CC53" i="11"/>
  <c r="CD53" i="11" s="1"/>
  <c r="CC54" i="11"/>
  <c r="CD54" i="11" s="1"/>
  <c r="CC55" i="11"/>
  <c r="CD55" i="11" s="1"/>
  <c r="CC56" i="11"/>
  <c r="CD56" i="11" s="1"/>
  <c r="CC57" i="11"/>
  <c r="CD57" i="11" s="1"/>
  <c r="CC58" i="11"/>
  <c r="CD58" i="11" s="1"/>
  <c r="CC59" i="11"/>
  <c r="CD59" i="11" s="1"/>
  <c r="CC60" i="11"/>
  <c r="CD60" i="11" s="1"/>
  <c r="CC61" i="11"/>
  <c r="CD61" i="11" s="1"/>
  <c r="CC62" i="11"/>
  <c r="CD62" i="11" s="1"/>
  <c r="CA24" i="11"/>
  <c r="CB24" i="11" s="1"/>
  <c r="CA25" i="11"/>
  <c r="CB25" i="11" s="1"/>
  <c r="CA26" i="11"/>
  <c r="CB26" i="11" s="1"/>
  <c r="CA27" i="11"/>
  <c r="CB27" i="11" s="1"/>
  <c r="CA28" i="11"/>
  <c r="CB28" i="11" s="1"/>
  <c r="CA29" i="11"/>
  <c r="CB29" i="11" s="1"/>
  <c r="CA30" i="11"/>
  <c r="CB30" i="11" s="1"/>
  <c r="CA31" i="11"/>
  <c r="CB31" i="11" s="1"/>
  <c r="CA32" i="11"/>
  <c r="CB32" i="11" s="1"/>
  <c r="CA33" i="11"/>
  <c r="CB33" i="11" s="1"/>
  <c r="CA34" i="11"/>
  <c r="CB34" i="11" s="1"/>
  <c r="CA35" i="11"/>
  <c r="CB35" i="11" s="1"/>
  <c r="CA36" i="11"/>
  <c r="CB36" i="11" s="1"/>
  <c r="CA37" i="11"/>
  <c r="CB37" i="11" s="1"/>
  <c r="CA38" i="11"/>
  <c r="CB38" i="11" s="1"/>
  <c r="CA39" i="11"/>
  <c r="CB39" i="11" s="1"/>
  <c r="CA40" i="11"/>
  <c r="CB40" i="11" s="1"/>
  <c r="CA41" i="11"/>
  <c r="CB41" i="11" s="1"/>
  <c r="CA42" i="11"/>
  <c r="CB42" i="11" s="1"/>
  <c r="CA43" i="11"/>
  <c r="CB43" i="11" s="1"/>
  <c r="CA44" i="11"/>
  <c r="CB44" i="11" s="1"/>
  <c r="CA45" i="11"/>
  <c r="CB45" i="11" s="1"/>
  <c r="CA46" i="11"/>
  <c r="CB46" i="11" s="1"/>
  <c r="CA47" i="11"/>
  <c r="CB47" i="11" s="1"/>
  <c r="CA48" i="11"/>
  <c r="CB48" i="11" s="1"/>
  <c r="CA49" i="11"/>
  <c r="CB49" i="11" s="1"/>
  <c r="CA50" i="11"/>
  <c r="CB50" i="11" s="1"/>
  <c r="CA51" i="11"/>
  <c r="CB51" i="11" s="1"/>
  <c r="CA52" i="11"/>
  <c r="CB52" i="11" s="1"/>
  <c r="CA53" i="11"/>
  <c r="CB53" i="11" s="1"/>
  <c r="CA54" i="11"/>
  <c r="CB54" i="11" s="1"/>
  <c r="CA55" i="11"/>
  <c r="CB55" i="11" s="1"/>
  <c r="CA56" i="11"/>
  <c r="CB56" i="11" s="1"/>
  <c r="CA57" i="11"/>
  <c r="CB57" i="11" s="1"/>
  <c r="CA58" i="11"/>
  <c r="CB58" i="11" s="1"/>
  <c r="CA59" i="11"/>
  <c r="CB59" i="11" s="1"/>
  <c r="CA60" i="11"/>
  <c r="CB60" i="11" s="1"/>
  <c r="CA61" i="11"/>
  <c r="CB61" i="11" s="1"/>
  <c r="CA62" i="11"/>
  <c r="CB62" i="11" s="1"/>
  <c r="BY24" i="11"/>
  <c r="BZ24" i="11" s="1"/>
  <c r="BY25" i="11"/>
  <c r="BZ25" i="11" s="1"/>
  <c r="BY26" i="11"/>
  <c r="BZ26" i="11" s="1"/>
  <c r="BY27" i="11"/>
  <c r="BZ27" i="11" s="1"/>
  <c r="BY28" i="11"/>
  <c r="BZ28" i="11" s="1"/>
  <c r="BY29" i="11"/>
  <c r="BZ29" i="11" s="1"/>
  <c r="BY30" i="11"/>
  <c r="BZ30" i="11" s="1"/>
  <c r="BY31" i="11"/>
  <c r="BZ31" i="11" s="1"/>
  <c r="BY32" i="11"/>
  <c r="BZ32" i="11" s="1"/>
  <c r="BY33" i="11"/>
  <c r="BZ33" i="11" s="1"/>
  <c r="BY34" i="11"/>
  <c r="BZ34" i="11" s="1"/>
  <c r="BY35" i="11"/>
  <c r="BZ35" i="11" s="1"/>
  <c r="BY36" i="11"/>
  <c r="BZ36" i="11" s="1"/>
  <c r="BY37" i="11"/>
  <c r="BZ37" i="11" s="1"/>
  <c r="BY38" i="11"/>
  <c r="BZ38" i="11" s="1"/>
  <c r="BY39" i="11"/>
  <c r="BZ39" i="11" s="1"/>
  <c r="BY40" i="11"/>
  <c r="BZ40" i="11" s="1"/>
  <c r="BY41" i="11"/>
  <c r="BZ41" i="11" s="1"/>
  <c r="BY42" i="11"/>
  <c r="BZ42" i="11" s="1"/>
  <c r="BY43" i="11"/>
  <c r="BZ43" i="11" s="1"/>
  <c r="BY44" i="11"/>
  <c r="BZ44" i="11" s="1"/>
  <c r="BY45" i="11"/>
  <c r="BZ45" i="11" s="1"/>
  <c r="BY46" i="11"/>
  <c r="BZ46" i="11" s="1"/>
  <c r="BY47" i="11"/>
  <c r="BZ47" i="11" s="1"/>
  <c r="BY48" i="11"/>
  <c r="BZ48" i="11" s="1"/>
  <c r="BY49" i="11"/>
  <c r="BZ49" i="11" s="1"/>
  <c r="BY50" i="11"/>
  <c r="BZ50" i="11" s="1"/>
  <c r="BY51" i="11"/>
  <c r="BZ51" i="11" s="1"/>
  <c r="BY52" i="11"/>
  <c r="BZ52" i="11" s="1"/>
  <c r="BY53" i="11"/>
  <c r="BZ53" i="11" s="1"/>
  <c r="BY54" i="11"/>
  <c r="BZ54" i="11" s="1"/>
  <c r="BY55" i="11"/>
  <c r="BZ55" i="11" s="1"/>
  <c r="BY56" i="11"/>
  <c r="BZ56" i="11" s="1"/>
  <c r="BY57" i="11"/>
  <c r="BZ57" i="11" s="1"/>
  <c r="BY58" i="11"/>
  <c r="BZ58" i="11" s="1"/>
  <c r="BY59" i="11"/>
  <c r="BZ59" i="11" s="1"/>
  <c r="BY60" i="11"/>
  <c r="BZ60" i="11" s="1"/>
  <c r="BY61" i="11"/>
  <c r="BZ61" i="11" s="1"/>
  <c r="BY62" i="11"/>
  <c r="BZ62" i="11" s="1"/>
  <c r="BW24" i="11"/>
  <c r="BX24" i="11" s="1"/>
  <c r="BW25" i="11"/>
  <c r="BX25" i="11" s="1"/>
  <c r="BW26" i="11"/>
  <c r="BX26" i="11" s="1"/>
  <c r="BW27" i="11"/>
  <c r="BX27" i="11" s="1"/>
  <c r="BW28" i="11"/>
  <c r="BX28" i="11" s="1"/>
  <c r="BW29" i="11"/>
  <c r="BX29" i="11" s="1"/>
  <c r="BW30" i="11"/>
  <c r="BX30" i="11" s="1"/>
  <c r="BW31" i="11"/>
  <c r="BX31" i="11" s="1"/>
  <c r="BW32" i="11"/>
  <c r="BX32" i="11" s="1"/>
  <c r="BW33" i="11"/>
  <c r="BX33" i="11" s="1"/>
  <c r="BW34" i="11"/>
  <c r="BX34" i="11" s="1"/>
  <c r="BW35" i="11"/>
  <c r="BX35" i="11" s="1"/>
  <c r="BW36" i="11"/>
  <c r="BX36" i="11" s="1"/>
  <c r="BW37" i="11"/>
  <c r="BX37" i="11" s="1"/>
  <c r="BW38" i="11"/>
  <c r="BX38" i="11" s="1"/>
  <c r="BW39" i="11"/>
  <c r="BX39" i="11" s="1"/>
  <c r="BW40" i="11"/>
  <c r="BX40" i="11" s="1"/>
  <c r="BW41" i="11"/>
  <c r="BX41" i="11" s="1"/>
  <c r="BW42" i="11"/>
  <c r="BX42" i="11" s="1"/>
  <c r="BW43" i="11"/>
  <c r="BX43" i="11" s="1"/>
  <c r="BW44" i="11"/>
  <c r="BX44" i="11" s="1"/>
  <c r="BW45" i="11"/>
  <c r="BX45" i="11" s="1"/>
  <c r="BW46" i="11"/>
  <c r="BX46" i="11" s="1"/>
  <c r="BW47" i="11"/>
  <c r="BX47" i="11" s="1"/>
  <c r="BW48" i="11"/>
  <c r="BX48" i="11" s="1"/>
  <c r="BW49" i="11"/>
  <c r="BX49" i="11" s="1"/>
  <c r="BW50" i="11"/>
  <c r="BX50" i="11" s="1"/>
  <c r="BW51" i="11"/>
  <c r="BX51" i="11" s="1"/>
  <c r="BW52" i="11"/>
  <c r="BX52" i="11" s="1"/>
  <c r="BW53" i="11"/>
  <c r="BX53" i="11" s="1"/>
  <c r="BW54" i="11"/>
  <c r="BX54" i="11" s="1"/>
  <c r="BW55" i="11"/>
  <c r="BX55" i="11" s="1"/>
  <c r="BW56" i="11"/>
  <c r="BX56" i="11" s="1"/>
  <c r="BW57" i="11"/>
  <c r="BX57" i="11" s="1"/>
  <c r="BW58" i="11"/>
  <c r="BX58" i="11" s="1"/>
  <c r="BW59" i="11"/>
  <c r="BX59" i="11" s="1"/>
  <c r="BW60" i="11"/>
  <c r="BX60" i="11" s="1"/>
  <c r="BW61" i="11"/>
  <c r="BX61" i="11" s="1"/>
  <c r="BW62" i="11"/>
  <c r="BX62" i="11" s="1"/>
  <c r="BU24" i="11"/>
  <c r="BV24" i="11" s="1"/>
  <c r="BU25" i="11"/>
  <c r="BV25" i="11" s="1"/>
  <c r="BU26" i="11"/>
  <c r="BV26" i="11" s="1"/>
  <c r="BU27" i="11"/>
  <c r="BV27" i="11" s="1"/>
  <c r="BU28" i="11"/>
  <c r="BV28" i="11" s="1"/>
  <c r="BU29" i="11"/>
  <c r="BV29" i="11" s="1"/>
  <c r="BU30" i="11"/>
  <c r="BV30" i="11" s="1"/>
  <c r="BU31" i="11"/>
  <c r="BV31" i="11" s="1"/>
  <c r="BU32" i="11"/>
  <c r="BV32" i="11" s="1"/>
  <c r="BU33" i="11"/>
  <c r="BV33" i="11" s="1"/>
  <c r="BU34" i="11"/>
  <c r="BV34" i="11" s="1"/>
  <c r="BU35" i="11"/>
  <c r="BV35" i="11" s="1"/>
  <c r="BU36" i="11"/>
  <c r="BV36" i="11" s="1"/>
  <c r="BU37" i="11"/>
  <c r="BV37" i="11" s="1"/>
  <c r="BU38" i="11"/>
  <c r="BV38" i="11" s="1"/>
  <c r="BU39" i="11"/>
  <c r="BV39" i="11" s="1"/>
  <c r="BU40" i="11"/>
  <c r="BV40" i="11" s="1"/>
  <c r="BU41" i="11"/>
  <c r="BV41" i="11" s="1"/>
  <c r="BU42" i="11"/>
  <c r="BV42" i="11" s="1"/>
  <c r="BU43" i="11"/>
  <c r="BV43" i="11" s="1"/>
  <c r="BU44" i="11"/>
  <c r="BV44" i="11" s="1"/>
  <c r="BU45" i="11"/>
  <c r="BV45" i="11" s="1"/>
  <c r="BU46" i="11"/>
  <c r="BV46" i="11" s="1"/>
  <c r="BU47" i="11"/>
  <c r="BV47" i="11" s="1"/>
  <c r="BU48" i="11"/>
  <c r="BV48" i="11" s="1"/>
  <c r="BU49" i="11"/>
  <c r="BV49" i="11" s="1"/>
  <c r="BU50" i="11"/>
  <c r="BV50" i="11" s="1"/>
  <c r="BU51" i="11"/>
  <c r="BV51" i="11" s="1"/>
  <c r="BU52" i="11"/>
  <c r="BV52" i="11" s="1"/>
  <c r="BU53" i="11"/>
  <c r="BV53" i="11" s="1"/>
  <c r="BU54" i="11"/>
  <c r="BV54" i="11" s="1"/>
  <c r="BU55" i="11"/>
  <c r="BV55" i="11" s="1"/>
  <c r="BU56" i="11"/>
  <c r="BV56" i="11" s="1"/>
  <c r="BU57" i="11"/>
  <c r="BV57" i="11" s="1"/>
  <c r="BU58" i="11"/>
  <c r="BV58" i="11" s="1"/>
  <c r="BU59" i="11"/>
  <c r="BV59" i="11" s="1"/>
  <c r="BU60" i="11"/>
  <c r="BV60" i="11" s="1"/>
  <c r="BU61" i="11"/>
  <c r="BV61" i="11" s="1"/>
  <c r="BU62" i="11"/>
  <c r="BV62" i="11" s="1"/>
  <c r="BS60" i="11"/>
  <c r="BT60" i="11" s="1"/>
  <c r="BS24" i="11"/>
  <c r="BT24" i="11" s="1"/>
  <c r="BS25" i="11"/>
  <c r="BT25" i="11" s="1"/>
  <c r="BS26" i="11"/>
  <c r="BT26" i="11" s="1"/>
  <c r="BS27" i="11"/>
  <c r="BT27" i="11" s="1"/>
  <c r="BS28" i="11"/>
  <c r="BT28" i="11" s="1"/>
  <c r="BS29" i="11"/>
  <c r="BT29" i="11" s="1"/>
  <c r="BS30" i="11"/>
  <c r="BT30" i="11" s="1"/>
  <c r="BS31" i="11"/>
  <c r="BT31" i="11" s="1"/>
  <c r="BS32" i="11"/>
  <c r="BT32" i="11" s="1"/>
  <c r="BS33" i="11"/>
  <c r="BT33" i="11" s="1"/>
  <c r="BS34" i="11"/>
  <c r="BT34" i="11" s="1"/>
  <c r="BS35" i="11"/>
  <c r="BT35" i="11" s="1"/>
  <c r="BS36" i="11"/>
  <c r="BT36" i="11" s="1"/>
  <c r="BS37" i="11"/>
  <c r="BT37" i="11" s="1"/>
  <c r="BS38" i="11"/>
  <c r="BT38" i="11" s="1"/>
  <c r="BS39" i="11"/>
  <c r="BT39" i="11" s="1"/>
  <c r="BS40" i="11"/>
  <c r="BT40" i="11" s="1"/>
  <c r="BS41" i="11"/>
  <c r="BT41" i="11" s="1"/>
  <c r="BS42" i="11"/>
  <c r="BT42" i="11" s="1"/>
  <c r="BS43" i="11"/>
  <c r="BT43" i="11" s="1"/>
  <c r="BS44" i="11"/>
  <c r="BT44" i="11" s="1"/>
  <c r="BS45" i="11"/>
  <c r="BT45" i="11" s="1"/>
  <c r="BS46" i="11"/>
  <c r="BT46" i="11" s="1"/>
  <c r="BS47" i="11"/>
  <c r="BT47" i="11" s="1"/>
  <c r="BS48" i="11"/>
  <c r="BT48" i="11" s="1"/>
  <c r="BS49" i="11"/>
  <c r="BT49" i="11" s="1"/>
  <c r="BS50" i="11"/>
  <c r="BT50" i="11" s="1"/>
  <c r="BS51" i="11"/>
  <c r="BT51" i="11" s="1"/>
  <c r="BS52" i="11"/>
  <c r="BT52" i="11" s="1"/>
  <c r="BS53" i="11"/>
  <c r="BT53" i="11" s="1"/>
  <c r="BS54" i="11"/>
  <c r="BT54" i="11" s="1"/>
  <c r="BS55" i="11"/>
  <c r="BT55" i="11" s="1"/>
  <c r="BS56" i="11"/>
  <c r="BT56" i="11" s="1"/>
  <c r="BS57" i="11"/>
  <c r="BT57" i="11" s="1"/>
  <c r="BS58" i="11"/>
  <c r="BT58" i="11" s="1"/>
  <c r="BS59" i="11"/>
  <c r="BT59" i="11" s="1"/>
  <c r="BS61" i="11"/>
  <c r="BT61" i="11" s="1"/>
  <c r="BS62" i="11"/>
  <c r="BT62" i="11" s="1"/>
  <c r="BP33" i="11"/>
  <c r="BP34" i="11"/>
  <c r="BP40" i="11"/>
  <c r="BP42" i="11"/>
  <c r="BP47" i="11"/>
  <c r="BP48" i="11"/>
  <c r="BP49" i="11"/>
  <c r="BP50" i="11"/>
  <c r="BP56" i="11"/>
  <c r="O63" i="11"/>
  <c r="O64" i="11" s="1"/>
  <c r="P64" i="11"/>
  <c r="Q64" i="11"/>
  <c r="R63" i="11"/>
  <c r="R64" i="11" s="1"/>
  <c r="S63" i="11"/>
  <c r="S64" i="11" s="1"/>
  <c r="T63" i="11"/>
  <c r="T64" i="11" s="1"/>
  <c r="U63" i="11"/>
  <c r="U64" i="11" s="1"/>
  <c r="V63" i="11"/>
  <c r="V64" i="11" s="1"/>
  <c r="W63" i="11"/>
  <c r="W64" i="11" s="1"/>
  <c r="X63" i="11"/>
  <c r="X64" i="11" s="1"/>
  <c r="Y63" i="11"/>
  <c r="Y64" i="11" s="1"/>
  <c r="Z63" i="11"/>
  <c r="Z64" i="11" s="1"/>
  <c r="AA63" i="11"/>
  <c r="AA64" i="11" s="1"/>
  <c r="AB63" i="11"/>
  <c r="AB64" i="11" s="1"/>
  <c r="AC63" i="11"/>
  <c r="AC64" i="11" s="1"/>
  <c r="AD63" i="11"/>
  <c r="AD64" i="11" s="1"/>
  <c r="AE63" i="11"/>
  <c r="AE64" i="11" s="1"/>
  <c r="AF63" i="11"/>
  <c r="AF64" i="11" s="1"/>
  <c r="AG63" i="11"/>
  <c r="AG64" i="11" s="1"/>
  <c r="AH63" i="11"/>
  <c r="AH64" i="11" s="1"/>
  <c r="AI63" i="11"/>
  <c r="AI64" i="11" s="1"/>
  <c r="AJ63" i="11"/>
  <c r="AJ64" i="11" s="1"/>
  <c r="AK63" i="11"/>
  <c r="AK64" i="11" s="1"/>
  <c r="AL63" i="11"/>
  <c r="AL64" i="11" s="1"/>
  <c r="AM63" i="11"/>
  <c r="AM64" i="11" s="1"/>
  <c r="AN63" i="11"/>
  <c r="AN64" i="11" s="1"/>
  <c r="AO63" i="11"/>
  <c r="AO64" i="11" s="1"/>
  <c r="AP63" i="11"/>
  <c r="AP64" i="11" s="1"/>
  <c r="AQ63" i="11"/>
  <c r="AQ64" i="11" s="1"/>
  <c r="AR63" i="11"/>
  <c r="AR64" i="11" s="1"/>
  <c r="AS63" i="11"/>
  <c r="AS64" i="11" s="1"/>
  <c r="AT63" i="11"/>
  <c r="AT64" i="11" s="1"/>
  <c r="AU63" i="11"/>
  <c r="AU64" i="11" s="1"/>
  <c r="AV63" i="11"/>
  <c r="AV64" i="11" s="1"/>
  <c r="AW63" i="11"/>
  <c r="AW64" i="11" s="1"/>
  <c r="F63" i="11"/>
  <c r="F64" i="11" s="1"/>
  <c r="G63" i="11"/>
  <c r="G64" i="11" s="1"/>
  <c r="H63" i="11"/>
  <c r="H64" i="11" s="1"/>
  <c r="I63" i="11"/>
  <c r="I64" i="11" s="1"/>
  <c r="J63" i="11"/>
  <c r="J64" i="11" s="1"/>
  <c r="K63" i="11"/>
  <c r="K64" i="11" s="1"/>
  <c r="L63" i="11"/>
  <c r="L64" i="11" s="1"/>
  <c r="M63" i="11"/>
  <c r="M64" i="11" s="1"/>
  <c r="N63" i="11"/>
  <c r="N64" i="11" s="1"/>
  <c r="E63" i="11"/>
  <c r="E64" i="11" s="1"/>
  <c r="BE29" i="11"/>
  <c r="BR29" i="11" s="1"/>
  <c r="BE24" i="11"/>
  <c r="BE25" i="11"/>
  <c r="BR25" i="11" s="1"/>
  <c r="BE26" i="11"/>
  <c r="BR26" i="11" s="1"/>
  <c r="BE27" i="11"/>
  <c r="BR27" i="11" s="1"/>
  <c r="BE28" i="11"/>
  <c r="BR28" i="11" s="1"/>
  <c r="BE30" i="11"/>
  <c r="BR30" i="11" s="1"/>
  <c r="BE31" i="11"/>
  <c r="BR31" i="11" s="1"/>
  <c r="BE32" i="11"/>
  <c r="BR32" i="11" s="1"/>
  <c r="BE33" i="11"/>
  <c r="BR33" i="11" s="1"/>
  <c r="BE34" i="11"/>
  <c r="BR34" i="11" s="1"/>
  <c r="BE35" i="11"/>
  <c r="BR35" i="11" s="1"/>
  <c r="BE36" i="11"/>
  <c r="BR36" i="11" s="1"/>
  <c r="BE37" i="11"/>
  <c r="BR37" i="11" s="1"/>
  <c r="BE38" i="11"/>
  <c r="BR38" i="11" s="1"/>
  <c r="BE39" i="11"/>
  <c r="BR39" i="11" s="1"/>
  <c r="BE40" i="11"/>
  <c r="BR40" i="11" s="1"/>
  <c r="BE41" i="11"/>
  <c r="BR41" i="11" s="1"/>
  <c r="BE42" i="11"/>
  <c r="BR42" i="11" s="1"/>
  <c r="BE43" i="11"/>
  <c r="BR43" i="11" s="1"/>
  <c r="BE44" i="11"/>
  <c r="BR44" i="11" s="1"/>
  <c r="BE45" i="11"/>
  <c r="BR45" i="11" s="1"/>
  <c r="BE46" i="11"/>
  <c r="BR46" i="11" s="1"/>
  <c r="BE47" i="11"/>
  <c r="BR47" i="11" s="1"/>
  <c r="BE48" i="11"/>
  <c r="BR48" i="11" s="1"/>
  <c r="BE49" i="11"/>
  <c r="BR49" i="11" s="1"/>
  <c r="BE50" i="11"/>
  <c r="BR50" i="11" s="1"/>
  <c r="BE51" i="11"/>
  <c r="BR51" i="11" s="1"/>
  <c r="BE52" i="11"/>
  <c r="BR52" i="11" s="1"/>
  <c r="BE53" i="11"/>
  <c r="BR53" i="11" s="1"/>
  <c r="BE54" i="11"/>
  <c r="BR54" i="11" s="1"/>
  <c r="BE55" i="11"/>
  <c r="BR55" i="11" s="1"/>
  <c r="BE56" i="11"/>
  <c r="BR56" i="11" s="1"/>
  <c r="BE57" i="11"/>
  <c r="BR57" i="11" s="1"/>
  <c r="BE58" i="11"/>
  <c r="BR58" i="11" s="1"/>
  <c r="BE59" i="11"/>
  <c r="BR59" i="11" s="1"/>
  <c r="BE60" i="11"/>
  <c r="BR60" i="11" s="1"/>
  <c r="BE61" i="11"/>
  <c r="BR61" i="11" s="1"/>
  <c r="BE62" i="11"/>
  <c r="BR62" i="11" s="1"/>
  <c r="BD27" i="11"/>
  <c r="BQ27" i="11" s="1"/>
  <c r="BD24" i="11"/>
  <c r="BQ24" i="11" s="1"/>
  <c r="BD25" i="11"/>
  <c r="BQ25" i="11" s="1"/>
  <c r="BD26" i="11"/>
  <c r="BQ26" i="11" s="1"/>
  <c r="BD28" i="11"/>
  <c r="BQ28" i="11" s="1"/>
  <c r="BD29" i="11"/>
  <c r="BQ29" i="11" s="1"/>
  <c r="BD30" i="11"/>
  <c r="BQ30" i="11" s="1"/>
  <c r="BD31" i="11"/>
  <c r="BQ31" i="11" s="1"/>
  <c r="BD32" i="11"/>
  <c r="BQ32" i="11" s="1"/>
  <c r="BD33" i="11"/>
  <c r="BQ33" i="11" s="1"/>
  <c r="BD34" i="11"/>
  <c r="BQ34" i="11" s="1"/>
  <c r="BD35" i="11"/>
  <c r="BQ35" i="11" s="1"/>
  <c r="BD36" i="11"/>
  <c r="BQ36" i="11" s="1"/>
  <c r="BD37" i="11"/>
  <c r="BQ37" i="11" s="1"/>
  <c r="BD38" i="11"/>
  <c r="BQ38" i="11" s="1"/>
  <c r="BD39" i="11"/>
  <c r="BQ39" i="11" s="1"/>
  <c r="BD40" i="11"/>
  <c r="BQ40" i="11" s="1"/>
  <c r="BD41" i="11"/>
  <c r="BQ41" i="11" s="1"/>
  <c r="BD42" i="11"/>
  <c r="BQ42" i="11" s="1"/>
  <c r="BD43" i="11"/>
  <c r="BQ43" i="11" s="1"/>
  <c r="BD44" i="11"/>
  <c r="BQ44" i="11" s="1"/>
  <c r="BD45" i="11"/>
  <c r="BQ45" i="11" s="1"/>
  <c r="BD46" i="11"/>
  <c r="BQ46" i="11" s="1"/>
  <c r="BD47" i="11"/>
  <c r="BQ47" i="11" s="1"/>
  <c r="BD48" i="11"/>
  <c r="BQ48" i="11" s="1"/>
  <c r="BD49" i="11"/>
  <c r="BQ49" i="11" s="1"/>
  <c r="BD50" i="11"/>
  <c r="BQ50" i="11" s="1"/>
  <c r="BD51" i="11"/>
  <c r="BQ51" i="11" s="1"/>
  <c r="BD52" i="11"/>
  <c r="BQ52" i="11" s="1"/>
  <c r="BD53" i="11"/>
  <c r="BQ53" i="11" s="1"/>
  <c r="BD54" i="11"/>
  <c r="BQ54" i="11" s="1"/>
  <c r="BD55" i="11"/>
  <c r="BQ55" i="11" s="1"/>
  <c r="BD56" i="11"/>
  <c r="BQ56" i="11" s="1"/>
  <c r="BD57" i="11"/>
  <c r="BQ57" i="11" s="1"/>
  <c r="BD58" i="11"/>
  <c r="BQ58" i="11" s="1"/>
  <c r="BD59" i="11"/>
  <c r="BQ59" i="11" s="1"/>
  <c r="BD60" i="11"/>
  <c r="BQ60" i="11" s="1"/>
  <c r="BD61" i="11"/>
  <c r="BQ61" i="11" s="1"/>
  <c r="BD62" i="11"/>
  <c r="BQ62" i="11" s="1"/>
  <c r="BB24" i="11"/>
  <c r="BB25" i="11"/>
  <c r="BO25" i="11" s="1"/>
  <c r="BB26" i="11"/>
  <c r="BO26" i="11" s="1"/>
  <c r="BB27" i="11"/>
  <c r="BO27" i="11" s="1"/>
  <c r="BB28" i="11"/>
  <c r="BO28" i="11" s="1"/>
  <c r="BB29" i="11"/>
  <c r="BO29" i="11" s="1"/>
  <c r="BB30" i="11"/>
  <c r="BO30" i="11" s="1"/>
  <c r="BB31" i="11"/>
  <c r="BO31" i="11" s="1"/>
  <c r="BB32" i="11"/>
  <c r="BO32" i="11" s="1"/>
  <c r="BB33" i="11"/>
  <c r="BO33" i="11" s="1"/>
  <c r="BB34" i="11"/>
  <c r="BO34" i="11" s="1"/>
  <c r="BB35" i="11"/>
  <c r="BO35" i="11" s="1"/>
  <c r="BB36" i="11"/>
  <c r="BO36" i="11" s="1"/>
  <c r="BB37" i="11"/>
  <c r="BO37" i="11" s="1"/>
  <c r="BB38" i="11"/>
  <c r="BO38" i="11" s="1"/>
  <c r="BB39" i="11"/>
  <c r="BO39" i="11" s="1"/>
  <c r="BB40" i="11"/>
  <c r="BO40" i="11" s="1"/>
  <c r="BB41" i="11"/>
  <c r="BO41" i="11" s="1"/>
  <c r="BB42" i="11"/>
  <c r="BO42" i="11" s="1"/>
  <c r="BB43" i="11"/>
  <c r="BO43" i="11" s="1"/>
  <c r="BB44" i="11"/>
  <c r="BO44" i="11" s="1"/>
  <c r="BB45" i="11"/>
  <c r="BO45" i="11" s="1"/>
  <c r="BB46" i="11"/>
  <c r="BO46" i="11" s="1"/>
  <c r="BB47" i="11"/>
  <c r="BO47" i="11" s="1"/>
  <c r="BB48" i="11"/>
  <c r="BO48" i="11" s="1"/>
  <c r="BB49" i="11"/>
  <c r="BO49" i="11" s="1"/>
  <c r="BB50" i="11"/>
  <c r="BO50" i="11" s="1"/>
  <c r="BB51" i="11"/>
  <c r="BO51" i="11" s="1"/>
  <c r="BB52" i="11"/>
  <c r="BO52" i="11" s="1"/>
  <c r="BB53" i="11"/>
  <c r="BO53" i="11" s="1"/>
  <c r="BB54" i="11"/>
  <c r="BO54" i="11" s="1"/>
  <c r="BB55" i="11"/>
  <c r="BO55" i="11" s="1"/>
  <c r="BB56" i="11"/>
  <c r="BO56" i="11" s="1"/>
  <c r="BB57" i="11"/>
  <c r="BO57" i="11" s="1"/>
  <c r="BB58" i="11"/>
  <c r="BO58" i="11" s="1"/>
  <c r="BB59" i="11"/>
  <c r="BO59" i="11" s="1"/>
  <c r="BB60" i="11"/>
  <c r="BO60" i="11" s="1"/>
  <c r="BB61" i="11"/>
  <c r="BO61" i="11" s="1"/>
  <c r="BB62" i="11"/>
  <c r="BO62" i="11" s="1"/>
  <c r="AZ24" i="11"/>
  <c r="BA24" i="11" s="1"/>
  <c r="AZ25" i="11"/>
  <c r="BA25" i="11" s="1"/>
  <c r="AZ26" i="11"/>
  <c r="BA26" i="11" s="1"/>
  <c r="AZ27" i="11"/>
  <c r="AZ28" i="11"/>
  <c r="AZ29" i="11"/>
  <c r="AZ30" i="11"/>
  <c r="AZ31" i="11"/>
  <c r="AZ32" i="11"/>
  <c r="AZ33" i="11"/>
  <c r="AZ34" i="11"/>
  <c r="AZ35" i="11"/>
  <c r="AZ36" i="11"/>
  <c r="AZ37" i="11"/>
  <c r="AZ38" i="11"/>
  <c r="AZ39" i="11"/>
  <c r="AZ40" i="11"/>
  <c r="AZ41" i="11"/>
  <c r="AZ42" i="11"/>
  <c r="AZ43" i="11"/>
  <c r="AZ44" i="11"/>
  <c r="AZ45" i="11"/>
  <c r="AZ46" i="11"/>
  <c r="AZ47" i="11"/>
  <c r="AZ48" i="11"/>
  <c r="AZ49" i="11"/>
  <c r="AZ50" i="11"/>
  <c r="AZ51" i="11"/>
  <c r="AZ52" i="11"/>
  <c r="AZ53" i="11"/>
  <c r="AZ54" i="11"/>
  <c r="AZ55" i="11"/>
  <c r="AZ56" i="11"/>
  <c r="AZ57" i="11"/>
  <c r="AZ58" i="11"/>
  <c r="AZ59" i="11"/>
  <c r="AZ60" i="11"/>
  <c r="AZ61" i="11"/>
  <c r="AZ62" i="11"/>
  <c r="AX24" i="11"/>
  <c r="AY24" i="11" s="1"/>
  <c r="AX25" i="11"/>
  <c r="AY25" i="11" s="1"/>
  <c r="AX26" i="11"/>
  <c r="AX27" i="11"/>
  <c r="AY27" i="11" s="1"/>
  <c r="AX28" i="11"/>
  <c r="AY28" i="11" s="1"/>
  <c r="AX29" i="11"/>
  <c r="AY29" i="11" s="1"/>
  <c r="AX30" i="11"/>
  <c r="AX31" i="11"/>
  <c r="AX32" i="11"/>
  <c r="AY32" i="11" s="1"/>
  <c r="AX33" i="11"/>
  <c r="AY33" i="11" s="1"/>
  <c r="AX34" i="11"/>
  <c r="AY34" i="11" s="1"/>
  <c r="AX35" i="11"/>
  <c r="AX36" i="11"/>
  <c r="AY36" i="11" s="1"/>
  <c r="AX37" i="11"/>
  <c r="AY37" i="11" s="1"/>
  <c r="AX38" i="11"/>
  <c r="AX39" i="11"/>
  <c r="AY39" i="11" s="1"/>
  <c r="AX40" i="11"/>
  <c r="AY40" i="11" s="1"/>
  <c r="AX41" i="11"/>
  <c r="AY41" i="11" s="1"/>
  <c r="AX42" i="11"/>
  <c r="AY42" i="11" s="1"/>
  <c r="AX43" i="11"/>
  <c r="AX44" i="11"/>
  <c r="AY44" i="11" s="1"/>
  <c r="AX45" i="11"/>
  <c r="AY45" i="11" s="1"/>
  <c r="AX46" i="11"/>
  <c r="AX47" i="11"/>
  <c r="AX48" i="11"/>
  <c r="AY48" i="11" s="1"/>
  <c r="AX49" i="11"/>
  <c r="AX50" i="11"/>
  <c r="AY50" i="11" s="1"/>
  <c r="AX51" i="11"/>
  <c r="AX52" i="11"/>
  <c r="AY52" i="11" s="1"/>
  <c r="AX53" i="11"/>
  <c r="AY53" i="11" s="1"/>
  <c r="AX54" i="11"/>
  <c r="AX55" i="11"/>
  <c r="AY55" i="11" s="1"/>
  <c r="AX56" i="11"/>
  <c r="AY56" i="11" s="1"/>
  <c r="AX57" i="11"/>
  <c r="AY57" i="11" s="1"/>
  <c r="AX58" i="11"/>
  <c r="AY58" i="11" s="1"/>
  <c r="AX59" i="11"/>
  <c r="AY59" i="11" s="1"/>
  <c r="AX60" i="11"/>
  <c r="AY60" i="11" s="1"/>
  <c r="AX61" i="11"/>
  <c r="AY61" i="11" s="1"/>
  <c r="AX62" i="11"/>
  <c r="CK23" i="11"/>
  <c r="CL23" i="11" s="1"/>
  <c r="CI23" i="11"/>
  <c r="CJ23" i="11" s="1"/>
  <c r="CG23" i="11"/>
  <c r="CH23" i="11" s="1"/>
  <c r="CE23" i="11"/>
  <c r="CF23" i="11" s="1"/>
  <c r="CC23" i="11"/>
  <c r="CD23" i="11" s="1"/>
  <c r="CA23" i="11"/>
  <c r="CB23" i="11" s="1"/>
  <c r="BY23" i="11"/>
  <c r="BZ23" i="11" s="1"/>
  <c r="BW23" i="11"/>
  <c r="BX23" i="11" s="1"/>
  <c r="BU23" i="11"/>
  <c r="BV23" i="11" s="1"/>
  <c r="BS23" i="11"/>
  <c r="BT23" i="11" s="1"/>
  <c r="BF35" i="11" l="1"/>
  <c r="BG35" i="11" s="1"/>
  <c r="AY35" i="11"/>
  <c r="BM50" i="11"/>
  <c r="BA50" i="11"/>
  <c r="BK26" i="11"/>
  <c r="AY26" i="11"/>
  <c r="BM49" i="11"/>
  <c r="BA49" i="11"/>
  <c r="BN49" i="11" s="1"/>
  <c r="BM41" i="11"/>
  <c r="BA41" i="11"/>
  <c r="BM33" i="11"/>
  <c r="BA33" i="11"/>
  <c r="BF49" i="11"/>
  <c r="BG49" i="11" s="1"/>
  <c r="AY49" i="11"/>
  <c r="BM56" i="11"/>
  <c r="BA56" i="11"/>
  <c r="BN56" i="11" s="1"/>
  <c r="BM48" i="11"/>
  <c r="BA48" i="11"/>
  <c r="BM40" i="11"/>
  <c r="BA40" i="11"/>
  <c r="BM32" i="11"/>
  <c r="BA32" i="11"/>
  <c r="BF43" i="11"/>
  <c r="BG43" i="11" s="1"/>
  <c r="AY43" i="11"/>
  <c r="BL43" i="11" s="1"/>
  <c r="BM34" i="11"/>
  <c r="BA34" i="11"/>
  <c r="BM55" i="11"/>
  <c r="BA55" i="11"/>
  <c r="BF31" i="11"/>
  <c r="BG31" i="11" s="1"/>
  <c r="AY31" i="11"/>
  <c r="BM54" i="11"/>
  <c r="BA54" i="11"/>
  <c r="BN54" i="11" s="1"/>
  <c r="BM46" i="11"/>
  <c r="BA46" i="11"/>
  <c r="BM38" i="11"/>
  <c r="BA38" i="11"/>
  <c r="BM30" i="11"/>
  <c r="BA30" i="11"/>
  <c r="BM39" i="11"/>
  <c r="BA39" i="11"/>
  <c r="BN39" i="11" s="1"/>
  <c r="BM31" i="11"/>
  <c r="BA31" i="11"/>
  <c r="BF47" i="11"/>
  <c r="BG47" i="11" s="1"/>
  <c r="AY47" i="11"/>
  <c r="BK54" i="11"/>
  <c r="AY54" i="11"/>
  <c r="BK46" i="11"/>
  <c r="AY46" i="11"/>
  <c r="BL46" i="11" s="1"/>
  <c r="BK38" i="11"/>
  <c r="AY38" i="11"/>
  <c r="BK30" i="11"/>
  <c r="AY30" i="11"/>
  <c r="BM53" i="11"/>
  <c r="BA53" i="11"/>
  <c r="BM45" i="11"/>
  <c r="BA45" i="11"/>
  <c r="BN45" i="11" s="1"/>
  <c r="BM37" i="11"/>
  <c r="BA37" i="11"/>
  <c r="BM29" i="11"/>
  <c r="BA29" i="11"/>
  <c r="BF51" i="11"/>
  <c r="BG51" i="11" s="1"/>
  <c r="AY51" i="11"/>
  <c r="BM52" i="11"/>
  <c r="BA52" i="11"/>
  <c r="BN52" i="11" s="1"/>
  <c r="BM44" i="11"/>
  <c r="BA44" i="11"/>
  <c r="BM36" i="11"/>
  <c r="BA36" i="11"/>
  <c r="BM28" i="11"/>
  <c r="BA28" i="11"/>
  <c r="BM42" i="11"/>
  <c r="BA42" i="11"/>
  <c r="BN42" i="11" s="1"/>
  <c r="BM47" i="11"/>
  <c r="BA47" i="11"/>
  <c r="BM51" i="11"/>
  <c r="BA51" i="11"/>
  <c r="BM43" i="11"/>
  <c r="BA43" i="11"/>
  <c r="BM35" i="11"/>
  <c r="BA35" i="11"/>
  <c r="BN35" i="11" s="1"/>
  <c r="BM27" i="11"/>
  <c r="BA27" i="11"/>
  <c r="BM62" i="11"/>
  <c r="BA62" i="11"/>
  <c r="BN62" i="11" s="1"/>
  <c r="BK62" i="11"/>
  <c r="AY62" i="11"/>
  <c r="BL62" i="11" s="1"/>
  <c r="BM61" i="11"/>
  <c r="BA61" i="11"/>
  <c r="BN61" i="11" s="1"/>
  <c r="BM60" i="11"/>
  <c r="BA60" i="11"/>
  <c r="BN60" i="11" s="1"/>
  <c r="BM59" i="11"/>
  <c r="BA59" i="11"/>
  <c r="BN59" i="11" s="1"/>
  <c r="BM58" i="11"/>
  <c r="BA58" i="11"/>
  <c r="BN58" i="11" s="1"/>
  <c r="BM57" i="11"/>
  <c r="BA57" i="11"/>
  <c r="BN57" i="11" s="1"/>
  <c r="BF41" i="11"/>
  <c r="BF33" i="11"/>
  <c r="BF39" i="11"/>
  <c r="K175" i="12"/>
  <c r="F24" i="9"/>
  <c r="H24" i="9" s="1"/>
  <c r="K127" i="12"/>
  <c r="F16" i="9"/>
  <c r="H16" i="9" s="1"/>
  <c r="K79" i="12"/>
  <c r="BF50" i="11"/>
  <c r="BF42" i="11"/>
  <c r="BF34" i="11"/>
  <c r="BG34" i="11" s="1"/>
  <c r="BF48" i="11"/>
  <c r="BG48" i="11" s="1"/>
  <c r="BF40" i="11"/>
  <c r="BF32" i="11"/>
  <c r="F30" i="9"/>
  <c r="H30" i="9" s="1"/>
  <c r="F28" i="9"/>
  <c r="H28" i="9" s="1"/>
  <c r="K151" i="12"/>
  <c r="K55" i="12"/>
  <c r="BF27" i="11"/>
  <c r="BF59" i="11"/>
  <c r="BG59" i="11" s="1"/>
  <c r="BF58" i="11"/>
  <c r="BG58" i="11" s="1"/>
  <c r="BF57" i="11"/>
  <c r="BG57" i="11" s="1"/>
  <c r="BF56" i="11"/>
  <c r="BG56" i="11" s="1"/>
  <c r="BF55" i="11"/>
  <c r="BG55" i="11" s="1"/>
  <c r="BF53" i="11"/>
  <c r="BG53" i="11" s="1"/>
  <c r="BR24" i="11"/>
  <c r="BE64" i="11"/>
  <c r="BD64" i="11"/>
  <c r="BF61" i="11"/>
  <c r="BG61" i="11" s="1"/>
  <c r="BM26" i="11"/>
  <c r="BN26" i="11"/>
  <c r="BF45" i="11"/>
  <c r="BG45" i="11" s="1"/>
  <c r="BF26" i="11"/>
  <c r="BL26" i="11"/>
  <c r="BM25" i="11"/>
  <c r="BN25" i="11"/>
  <c r="BO24" i="11"/>
  <c r="BB64" i="11"/>
  <c r="BF29" i="11"/>
  <c r="BG29" i="11" s="1"/>
  <c r="BM24" i="11"/>
  <c r="BN24" i="11"/>
  <c r="BP24" i="11"/>
  <c r="BC64" i="11"/>
  <c r="BF37" i="11"/>
  <c r="BF60" i="11"/>
  <c r="BG60" i="11" s="1"/>
  <c r="BF52" i="11"/>
  <c r="BG52" i="11" s="1"/>
  <c r="BF44" i="11"/>
  <c r="BG44" i="11" s="1"/>
  <c r="BF36" i="11"/>
  <c r="BF28" i="11"/>
  <c r="BG28" i="11" s="1"/>
  <c r="BF62" i="11"/>
  <c r="BG62" i="11" s="1"/>
  <c r="BK35" i="11"/>
  <c r="BF54" i="11"/>
  <c r="BG54" i="11" s="1"/>
  <c r="BK29" i="11"/>
  <c r="BF46" i="11"/>
  <c r="BK27" i="11"/>
  <c r="BF38" i="11"/>
  <c r="BK53" i="11"/>
  <c r="BF30" i="11"/>
  <c r="BK51" i="11"/>
  <c r="BK45" i="11"/>
  <c r="BK37" i="11"/>
  <c r="BK43" i="11"/>
  <c r="BK59" i="11"/>
  <c r="BK61" i="11"/>
  <c r="BF25" i="11"/>
  <c r="BG25" i="11" s="1"/>
  <c r="BF24" i="11"/>
  <c r="BG24" i="11" s="1"/>
  <c r="DW49" i="11"/>
  <c r="DE47" i="11"/>
  <c r="DW47" i="11"/>
  <c r="CJ63" i="11"/>
  <c r="CJ65" i="11" s="1"/>
  <c r="DE48" i="11"/>
  <c r="DW45" i="11"/>
  <c r="DE45" i="11"/>
  <c r="DE43" i="11"/>
  <c r="DW43" i="11"/>
  <c r="DE35" i="11"/>
  <c r="DW35" i="11"/>
  <c r="CF63" i="11"/>
  <c r="CF65" i="11" s="1"/>
  <c r="CH63" i="11"/>
  <c r="CH65" i="11" s="1"/>
  <c r="BK60" i="11"/>
  <c r="BK52" i="11"/>
  <c r="BK44" i="11"/>
  <c r="BK36" i="11"/>
  <c r="BK28" i="11"/>
  <c r="BT63" i="11"/>
  <c r="BT65" i="11" s="1"/>
  <c r="BV63" i="11"/>
  <c r="BV65" i="11" s="1"/>
  <c r="CL63" i="11"/>
  <c r="CL65" i="11" s="1"/>
  <c r="BK58" i="11"/>
  <c r="BK50" i="11"/>
  <c r="BK42" i="11"/>
  <c r="BK34" i="11"/>
  <c r="BK57" i="11"/>
  <c r="BK49" i="11"/>
  <c r="BK41" i="11"/>
  <c r="BK33" i="11"/>
  <c r="BK25" i="11"/>
  <c r="BZ63" i="11"/>
  <c r="BZ65" i="11" s="1"/>
  <c r="BK56" i="11"/>
  <c r="BK48" i="11"/>
  <c r="BK40" i="11"/>
  <c r="BK32" i="11"/>
  <c r="BK24" i="11"/>
  <c r="CB63" i="11"/>
  <c r="CB65" i="11" s="1"/>
  <c r="BK55" i="11"/>
  <c r="BK47" i="11"/>
  <c r="BK39" i="11"/>
  <c r="BK31" i="11"/>
  <c r="BX63" i="11"/>
  <c r="BX65" i="11" s="1"/>
  <c r="CD63" i="11"/>
  <c r="CD65" i="11" s="1"/>
  <c r="BQ23" i="11"/>
  <c r="BK22" i="11"/>
  <c r="BM22" i="11"/>
  <c r="BO22" i="11"/>
  <c r="BP22" i="11"/>
  <c r="BQ22" i="11"/>
  <c r="BR22" i="11"/>
  <c r="BI23" i="11"/>
  <c r="BJ23" i="11"/>
  <c r="DU23" i="11"/>
  <c r="DV23" i="11"/>
  <c r="BI24" i="11"/>
  <c r="BJ24" i="11"/>
  <c r="BL24" i="11"/>
  <c r="DU24" i="11"/>
  <c r="DV24" i="11"/>
  <c r="BI25" i="11"/>
  <c r="BJ25" i="11"/>
  <c r="BL25" i="11"/>
  <c r="DU25" i="11"/>
  <c r="DV25" i="11"/>
  <c r="BI26" i="11"/>
  <c r="BJ26" i="11"/>
  <c r="DU26" i="11"/>
  <c r="DV26" i="11"/>
  <c r="BI27" i="11"/>
  <c r="BJ27" i="11"/>
  <c r="BL27" i="11"/>
  <c r="BN27" i="11"/>
  <c r="DU27" i="11"/>
  <c r="DV27" i="11"/>
  <c r="BI28" i="11"/>
  <c r="BJ28" i="11"/>
  <c r="BL28" i="11"/>
  <c r="BN28" i="11"/>
  <c r="DU28" i="11"/>
  <c r="DV28" i="11"/>
  <c r="BI29" i="11"/>
  <c r="BJ29" i="11"/>
  <c r="BL29" i="11"/>
  <c r="BN29" i="11"/>
  <c r="DU29" i="11"/>
  <c r="DV29" i="11"/>
  <c r="BI30" i="11"/>
  <c r="BJ30" i="11"/>
  <c r="BL30" i="11"/>
  <c r="BN30" i="11"/>
  <c r="DU30" i="11"/>
  <c r="DV30" i="11"/>
  <c r="BI31" i="11"/>
  <c r="BJ31" i="11"/>
  <c r="BL31" i="11"/>
  <c r="BN31" i="11"/>
  <c r="DU31" i="11"/>
  <c r="DV31" i="11"/>
  <c r="BI32" i="11"/>
  <c r="BJ32" i="11"/>
  <c r="BL32" i="11"/>
  <c r="BN32" i="11"/>
  <c r="DU32" i="11"/>
  <c r="DV32" i="11"/>
  <c r="BI33" i="11"/>
  <c r="BJ33" i="11"/>
  <c r="BL33" i="11"/>
  <c r="BN33" i="11"/>
  <c r="DU33" i="11"/>
  <c r="DV33" i="11"/>
  <c r="BI34" i="11"/>
  <c r="BJ34" i="11"/>
  <c r="BL34" i="11"/>
  <c r="BN34" i="11"/>
  <c r="DU34" i="11"/>
  <c r="DV34" i="11"/>
  <c r="BI35" i="11"/>
  <c r="BJ35" i="11"/>
  <c r="BL35" i="11"/>
  <c r="DU35" i="11"/>
  <c r="DV35" i="11"/>
  <c r="BI36" i="11"/>
  <c r="BJ36" i="11"/>
  <c r="BL36" i="11"/>
  <c r="BN36" i="11"/>
  <c r="DU36" i="11"/>
  <c r="DV36" i="11"/>
  <c r="BI37" i="11"/>
  <c r="BJ37" i="11"/>
  <c r="BL37" i="11"/>
  <c r="BN37" i="11"/>
  <c r="DU37" i="11"/>
  <c r="DV37" i="11"/>
  <c r="BI38" i="11"/>
  <c r="BJ38" i="11"/>
  <c r="BL38" i="11"/>
  <c r="BN38" i="11"/>
  <c r="DU38" i="11"/>
  <c r="DV38" i="11"/>
  <c r="BI39" i="11"/>
  <c r="BJ39" i="11"/>
  <c r="BL39" i="11"/>
  <c r="DU39" i="11"/>
  <c r="DV39" i="11"/>
  <c r="BI40" i="11"/>
  <c r="BJ40" i="11"/>
  <c r="BL40" i="11"/>
  <c r="BN40" i="11"/>
  <c r="DU40" i="11"/>
  <c r="DV40" i="11"/>
  <c r="BI41" i="11"/>
  <c r="BJ41" i="11"/>
  <c r="BL41" i="11"/>
  <c r="BN41" i="11"/>
  <c r="DU41" i="11"/>
  <c r="DV41" i="11"/>
  <c r="BI42" i="11"/>
  <c r="BJ42" i="11"/>
  <c r="BL42" i="11"/>
  <c r="DU42" i="11"/>
  <c r="DV42" i="11"/>
  <c r="BI43" i="11"/>
  <c r="BJ43" i="11"/>
  <c r="BN43" i="11"/>
  <c r="DU43" i="11"/>
  <c r="DV43" i="11"/>
  <c r="BI44" i="11"/>
  <c r="BJ44" i="11"/>
  <c r="BL44" i="11"/>
  <c r="BN44" i="11"/>
  <c r="DU44" i="11"/>
  <c r="DV44" i="11"/>
  <c r="BI45" i="11"/>
  <c r="BJ45" i="11"/>
  <c r="BL45" i="11"/>
  <c r="DU45" i="11"/>
  <c r="DV45" i="11"/>
  <c r="BI46" i="11"/>
  <c r="BJ46" i="11"/>
  <c r="BN46" i="11"/>
  <c r="DU46" i="11"/>
  <c r="DV46" i="11"/>
  <c r="BI47" i="11"/>
  <c r="BJ47" i="11"/>
  <c r="BL47" i="11"/>
  <c r="BN47" i="11"/>
  <c r="DU47" i="11"/>
  <c r="DV47" i="11"/>
  <c r="BI48" i="11"/>
  <c r="BJ48" i="11"/>
  <c r="BL48" i="11"/>
  <c r="BN48" i="11"/>
  <c r="DU48" i="11"/>
  <c r="DV48" i="11"/>
  <c r="BI49" i="11"/>
  <c r="BJ49" i="11"/>
  <c r="BL49" i="11"/>
  <c r="DU49" i="11"/>
  <c r="DV49" i="11"/>
  <c r="BI50" i="11"/>
  <c r="BJ50" i="11"/>
  <c r="BL50" i="11"/>
  <c r="BN50" i="11"/>
  <c r="DU50" i="11"/>
  <c r="DV50" i="11"/>
  <c r="BI51" i="11"/>
  <c r="BJ51" i="11"/>
  <c r="BL51" i="11"/>
  <c r="BN51" i="11"/>
  <c r="DU51" i="11"/>
  <c r="DV51" i="11"/>
  <c r="BI52" i="11"/>
  <c r="BJ52" i="11"/>
  <c r="BL52" i="11"/>
  <c r="DU52" i="11"/>
  <c r="DV52" i="11"/>
  <c r="BI53" i="11"/>
  <c r="BJ53" i="11"/>
  <c r="BL53" i="11"/>
  <c r="BN53" i="11"/>
  <c r="DU53" i="11"/>
  <c r="DV53" i="11"/>
  <c r="BI54" i="11"/>
  <c r="BJ54" i="11"/>
  <c r="BL54" i="11"/>
  <c r="DU54" i="11"/>
  <c r="DV54" i="11"/>
  <c r="BI55" i="11"/>
  <c r="BJ55" i="11"/>
  <c r="BL55" i="11"/>
  <c r="BN55" i="11"/>
  <c r="DU55" i="11"/>
  <c r="DV55" i="11"/>
  <c r="BI56" i="11"/>
  <c r="BJ56" i="11"/>
  <c r="BL56" i="11"/>
  <c r="DU56" i="11"/>
  <c r="DV56" i="11"/>
  <c r="BI57" i="11"/>
  <c r="BJ57" i="11"/>
  <c r="BL57" i="11"/>
  <c r="DU57" i="11"/>
  <c r="DV57" i="11"/>
  <c r="BI58" i="11"/>
  <c r="BJ58" i="11"/>
  <c r="BL58" i="11"/>
  <c r="DU58" i="11"/>
  <c r="DV58" i="11"/>
  <c r="BI59" i="11"/>
  <c r="BJ59" i="11"/>
  <c r="BL59" i="11"/>
  <c r="DU59" i="11"/>
  <c r="DV59" i="11"/>
  <c r="BI60" i="11"/>
  <c r="BJ60" i="11"/>
  <c r="BL60" i="11"/>
  <c r="DU60" i="11"/>
  <c r="DV60" i="11"/>
  <c r="BI61" i="11"/>
  <c r="BJ61" i="11"/>
  <c r="BL61" i="11"/>
  <c r="DU61" i="11"/>
  <c r="DV61" i="11"/>
  <c r="BI62" i="11"/>
  <c r="BJ62" i="11"/>
  <c r="DU62" i="11"/>
  <c r="DV62" i="11"/>
  <c r="G35" i="9" l="1"/>
  <c r="DF54" i="11"/>
  <c r="DW37" i="11"/>
  <c r="BG37" i="11"/>
  <c r="DE32" i="11"/>
  <c r="BG32" i="11"/>
  <c r="AC127" i="12"/>
  <c r="Z127" i="12"/>
  <c r="AI127" i="12"/>
  <c r="AF127" i="12"/>
  <c r="G24" i="9"/>
  <c r="DF43" i="11"/>
  <c r="DW48" i="11"/>
  <c r="DE49" i="11"/>
  <c r="DE27" i="11"/>
  <c r="BG27" i="11"/>
  <c r="DW40" i="11"/>
  <c r="BG40" i="11"/>
  <c r="DE30" i="11"/>
  <c r="BG30" i="11"/>
  <c r="AC175" i="12"/>
  <c r="Z175" i="12"/>
  <c r="AI175" i="12"/>
  <c r="AF175" i="12"/>
  <c r="G32" i="9"/>
  <c r="DF51" i="11"/>
  <c r="G12" i="9"/>
  <c r="DF31" i="11"/>
  <c r="G30" i="9"/>
  <c r="DF49" i="11"/>
  <c r="G5" i="9"/>
  <c r="DF24" i="11"/>
  <c r="G6" i="9"/>
  <c r="DF25" i="11"/>
  <c r="G9" i="9"/>
  <c r="DF28" i="11"/>
  <c r="DE26" i="11"/>
  <c r="BG26" i="11"/>
  <c r="G34" i="9"/>
  <c r="DF53" i="11"/>
  <c r="F12" i="9"/>
  <c r="H12" i="9" s="1"/>
  <c r="G15" i="9"/>
  <c r="DF34" i="11"/>
  <c r="F32" i="9"/>
  <c r="H32" i="9" s="1"/>
  <c r="AI55" i="12"/>
  <c r="AC55" i="12"/>
  <c r="AF55" i="12"/>
  <c r="Z55" i="12"/>
  <c r="DW31" i="11"/>
  <c r="DE38" i="11"/>
  <c r="BG38" i="11"/>
  <c r="DE36" i="11"/>
  <c r="BG36" i="11"/>
  <c r="G26" i="9"/>
  <c r="DF45" i="11"/>
  <c r="G36" i="9"/>
  <c r="DF55" i="11"/>
  <c r="Z151" i="12"/>
  <c r="AC151" i="12"/>
  <c r="AI151" i="12"/>
  <c r="AF151" i="12"/>
  <c r="DW42" i="11"/>
  <c r="BG42" i="11"/>
  <c r="K103" i="12"/>
  <c r="BG39" i="11"/>
  <c r="G28" i="9"/>
  <c r="DF47" i="11"/>
  <c r="DW51" i="11"/>
  <c r="DE31" i="11"/>
  <c r="G25" i="9"/>
  <c r="DF44" i="11"/>
  <c r="G10" i="9"/>
  <c r="DF29" i="11"/>
  <c r="G37" i="9"/>
  <c r="DF56" i="11"/>
  <c r="DE50" i="11"/>
  <c r="BG50" i="11"/>
  <c r="F14" i="9"/>
  <c r="H14" i="9" s="1"/>
  <c r="BG33" i="11"/>
  <c r="G29" i="9"/>
  <c r="DF48" i="11"/>
  <c r="DE51" i="11"/>
  <c r="DE46" i="11"/>
  <c r="BG46" i="11"/>
  <c r="G33" i="9"/>
  <c r="DF52" i="11"/>
  <c r="K164" i="12"/>
  <c r="AC79" i="12"/>
  <c r="Z79" i="12"/>
  <c r="AI79" i="12"/>
  <c r="AF79" i="12"/>
  <c r="DW41" i="11"/>
  <c r="BG41" i="11"/>
  <c r="G16" i="9"/>
  <c r="DF35" i="11"/>
  <c r="G43" i="9"/>
  <c r="DF62" i="11"/>
  <c r="DW61" i="11"/>
  <c r="DE60" i="11"/>
  <c r="DW59" i="11"/>
  <c r="DW58" i="11"/>
  <c r="G38" i="9"/>
  <c r="DF57" i="11"/>
  <c r="DE61" i="11"/>
  <c r="DE59" i="11"/>
  <c r="DW50" i="11"/>
  <c r="DW60" i="11"/>
  <c r="DE58" i="11"/>
  <c r="DE42" i="11"/>
  <c r="K116" i="12"/>
  <c r="F22" i="9"/>
  <c r="H22" i="9" s="1"/>
  <c r="DE41" i="11"/>
  <c r="DE40" i="11"/>
  <c r="DW36" i="11"/>
  <c r="DW33" i="11"/>
  <c r="K68" i="12"/>
  <c r="DW39" i="11"/>
  <c r="DE33" i="11"/>
  <c r="DE39" i="11"/>
  <c r="F20" i="9"/>
  <c r="H20" i="9" s="1"/>
  <c r="DE37" i="11"/>
  <c r="DW32" i="11"/>
  <c r="F11" i="9"/>
  <c r="H11" i="9" s="1"/>
  <c r="AZ44" i="12"/>
  <c r="F43" i="9"/>
  <c r="H43" i="9" s="1"/>
  <c r="AZ236" i="12"/>
  <c r="F15" i="9"/>
  <c r="H15" i="9" s="1"/>
  <c r="AZ68" i="12"/>
  <c r="DW27" i="11"/>
  <c r="P151" i="12"/>
  <c r="K152" i="12"/>
  <c r="P152" i="12" s="1"/>
  <c r="F23" i="9"/>
  <c r="H23" i="9" s="1"/>
  <c r="AZ116" i="12"/>
  <c r="F19" i="9"/>
  <c r="H19" i="9" s="1"/>
  <c r="AZ92" i="12"/>
  <c r="F17" i="9"/>
  <c r="H17" i="9" s="1"/>
  <c r="AZ79" i="12"/>
  <c r="F26" i="9"/>
  <c r="H26" i="9" s="1"/>
  <c r="K140" i="12"/>
  <c r="F34" i="9"/>
  <c r="H34" i="9" s="1"/>
  <c r="K188" i="12"/>
  <c r="F31" i="9"/>
  <c r="H31" i="9" s="1"/>
  <c r="AZ164" i="12"/>
  <c r="F25" i="9"/>
  <c r="H25" i="9" s="1"/>
  <c r="AZ127" i="12"/>
  <c r="F36" i="9"/>
  <c r="H36" i="9" s="1"/>
  <c r="K199" i="12"/>
  <c r="P79" i="12"/>
  <c r="K80" i="12"/>
  <c r="P80" i="12" s="1"/>
  <c r="F41" i="9"/>
  <c r="H41" i="9" s="1"/>
  <c r="AZ223" i="12"/>
  <c r="F42" i="9"/>
  <c r="H42" i="9" s="1"/>
  <c r="K236" i="12"/>
  <c r="F38" i="9"/>
  <c r="H38" i="9" s="1"/>
  <c r="K212" i="12"/>
  <c r="P55" i="12"/>
  <c r="K56" i="12"/>
  <c r="P56" i="12" s="1"/>
  <c r="F13" i="9"/>
  <c r="H13" i="9" s="1"/>
  <c r="AZ55" i="12"/>
  <c r="P127" i="12"/>
  <c r="K128" i="12"/>
  <c r="P128" i="12" s="1"/>
  <c r="DE34" i="11"/>
  <c r="F35" i="9"/>
  <c r="H35" i="9" s="1"/>
  <c r="AZ188" i="12"/>
  <c r="F18" i="9"/>
  <c r="H18" i="9" s="1"/>
  <c r="K92" i="12"/>
  <c r="F39" i="9"/>
  <c r="H39" i="9" s="1"/>
  <c r="AZ212" i="12"/>
  <c r="F21" i="9"/>
  <c r="H21" i="9" s="1"/>
  <c r="AZ103" i="12"/>
  <c r="F27" i="9"/>
  <c r="H27" i="9" s="1"/>
  <c r="AZ140" i="12"/>
  <c r="F33" i="9"/>
  <c r="H33" i="9" s="1"/>
  <c r="AZ175" i="12"/>
  <c r="F37" i="9"/>
  <c r="H37" i="9" s="1"/>
  <c r="AZ199" i="12"/>
  <c r="DE62" i="11"/>
  <c r="DW34" i="11"/>
  <c r="F40" i="9"/>
  <c r="H40" i="9" s="1"/>
  <c r="K223" i="12"/>
  <c r="P103" i="12"/>
  <c r="K104" i="12"/>
  <c r="P104" i="12" s="1"/>
  <c r="F29" i="9"/>
  <c r="H29" i="9" s="1"/>
  <c r="AZ151" i="12"/>
  <c r="P175" i="12"/>
  <c r="K176" i="12"/>
  <c r="P176" i="12" s="1"/>
  <c r="F9" i="9"/>
  <c r="H9" i="9" s="1"/>
  <c r="AZ31" i="12"/>
  <c r="F10" i="9"/>
  <c r="H10" i="9" s="1"/>
  <c r="K44" i="12"/>
  <c r="F8" i="9"/>
  <c r="H8" i="9" s="1"/>
  <c r="K31" i="12"/>
  <c r="DE29" i="11"/>
  <c r="DW28" i="11"/>
  <c r="DE28" i="11"/>
  <c r="DW26" i="11"/>
  <c r="DW57" i="11"/>
  <c r="DE57" i="11"/>
  <c r="DW56" i="11"/>
  <c r="DE56" i="11"/>
  <c r="DW55" i="11"/>
  <c r="DE55" i="11"/>
  <c r="DE54" i="11"/>
  <c r="DE53" i="11"/>
  <c r="DW53" i="11"/>
  <c r="DW44" i="11"/>
  <c r="DE44" i="11"/>
  <c r="DW52" i="11"/>
  <c r="DE52" i="11"/>
  <c r="AZ8" i="12"/>
  <c r="F5" i="9"/>
  <c r="H5" i="9" s="1"/>
  <c r="DW29" i="11"/>
  <c r="K21" i="12"/>
  <c r="F6" i="9"/>
  <c r="H6" i="9" s="1"/>
  <c r="AZ21" i="12"/>
  <c r="F7" i="9"/>
  <c r="H7" i="9" s="1"/>
  <c r="AX64" i="11"/>
  <c r="BK63" i="11" s="1"/>
  <c r="BK65" i="11" s="1"/>
  <c r="BL23" i="11"/>
  <c r="DW38" i="11"/>
  <c r="DW54" i="11"/>
  <c r="DW46" i="11"/>
  <c r="DW30" i="11"/>
  <c r="DW62" i="11"/>
  <c r="DW25" i="11"/>
  <c r="DE25" i="11"/>
  <c r="DW24" i="11"/>
  <c r="DE24" i="11"/>
  <c r="BN23" i="11"/>
  <c r="AZ64" i="11"/>
  <c r="BM23" i="11"/>
  <c r="BR23" i="11"/>
  <c r="BP23" i="11"/>
  <c r="BK23" i="11"/>
  <c r="BO23" i="11"/>
  <c r="BF23" i="11"/>
  <c r="BG23" i="11" s="1"/>
  <c r="BX79" i="12" l="1"/>
  <c r="BU79" i="12"/>
  <c r="BR79" i="12"/>
  <c r="BO79" i="12"/>
  <c r="AC44" i="12"/>
  <c r="AI44" i="12"/>
  <c r="Z44" i="12"/>
  <c r="AF44" i="12"/>
  <c r="BX175" i="12"/>
  <c r="BU175" i="12"/>
  <c r="BR175" i="12"/>
  <c r="BO175" i="12"/>
  <c r="AI92" i="12"/>
  <c r="AC92" i="12"/>
  <c r="Z92" i="12"/>
  <c r="AF92" i="12"/>
  <c r="BX68" i="12"/>
  <c r="BU68" i="12"/>
  <c r="BR68" i="12"/>
  <c r="BO68" i="12"/>
  <c r="AC103" i="12"/>
  <c r="AI103" i="12"/>
  <c r="AF103" i="12"/>
  <c r="Z103" i="12"/>
  <c r="G8" i="9"/>
  <c r="DF27" i="11"/>
  <c r="BX55" i="12"/>
  <c r="BU55" i="12"/>
  <c r="BR55" i="12"/>
  <c r="BO55" i="12"/>
  <c r="BX164" i="12"/>
  <c r="BU164" i="12"/>
  <c r="BR164" i="12"/>
  <c r="BO164" i="12"/>
  <c r="Z164" i="12"/>
  <c r="AI164" i="12"/>
  <c r="AF164" i="12"/>
  <c r="AC164" i="12"/>
  <c r="G14" i="9"/>
  <c r="DF33" i="11"/>
  <c r="G23" i="9"/>
  <c r="DF42" i="11"/>
  <c r="BX31" i="12"/>
  <c r="BU31" i="12"/>
  <c r="BR31" i="12"/>
  <c r="BO31" i="12"/>
  <c r="BX140" i="12"/>
  <c r="BU140" i="12"/>
  <c r="BR140" i="12"/>
  <c r="BO140" i="12"/>
  <c r="BX188" i="12"/>
  <c r="BU188" i="12"/>
  <c r="BR188" i="12"/>
  <c r="BO188" i="12"/>
  <c r="Z116" i="12"/>
  <c r="AI116" i="12"/>
  <c r="AC116" i="12"/>
  <c r="AF116" i="12"/>
  <c r="G7" i="9"/>
  <c r="DF26" i="11"/>
  <c r="G13" i="9"/>
  <c r="DF32" i="11"/>
  <c r="BX21" i="12"/>
  <c r="BU21" i="12"/>
  <c r="BR21" i="12"/>
  <c r="BO21" i="12"/>
  <c r="BX116" i="12"/>
  <c r="BU116" i="12"/>
  <c r="BR116" i="12"/>
  <c r="BO116" i="12"/>
  <c r="K165" i="12"/>
  <c r="P165" i="12" s="1"/>
  <c r="G22" i="9"/>
  <c r="DF41" i="11"/>
  <c r="G31" i="9"/>
  <c r="DF50" i="11"/>
  <c r="BX8" i="12"/>
  <c r="BU8" i="12"/>
  <c r="BR8" i="12"/>
  <c r="BO8" i="12"/>
  <c r="BX103" i="12"/>
  <c r="BU103" i="12"/>
  <c r="BR103" i="12"/>
  <c r="BO103" i="12"/>
  <c r="P164" i="12"/>
  <c r="BX44" i="12"/>
  <c r="BU44" i="12"/>
  <c r="BR44" i="12"/>
  <c r="BO44" i="12"/>
  <c r="Z68" i="12"/>
  <c r="AI68" i="12"/>
  <c r="AC68" i="12"/>
  <c r="AF68" i="12"/>
  <c r="G27" i="9"/>
  <c r="DF46" i="11"/>
  <c r="G11" i="9"/>
  <c r="DF30" i="11"/>
  <c r="G18" i="9"/>
  <c r="DF37" i="11"/>
  <c r="BX92" i="12"/>
  <c r="BU92" i="12"/>
  <c r="BR92" i="12"/>
  <c r="BO92" i="12"/>
  <c r="AI199" i="12"/>
  <c r="AC199" i="12"/>
  <c r="Z199" i="12"/>
  <c r="AF199" i="12"/>
  <c r="Z140" i="12"/>
  <c r="AC140" i="12"/>
  <c r="AI140" i="12"/>
  <c r="AF140" i="12"/>
  <c r="G19" i="9"/>
  <c r="DF38" i="11"/>
  <c r="AC21" i="12"/>
  <c r="AI21" i="12"/>
  <c r="Z21" i="12"/>
  <c r="AF21" i="12"/>
  <c r="AC188" i="12"/>
  <c r="AI188" i="12"/>
  <c r="AF188" i="12"/>
  <c r="Z188" i="12"/>
  <c r="G17" i="9"/>
  <c r="DF36" i="11"/>
  <c r="AC31" i="12"/>
  <c r="Z31" i="12"/>
  <c r="AI31" i="12"/>
  <c r="AF31" i="12"/>
  <c r="BX151" i="12"/>
  <c r="BU151" i="12"/>
  <c r="BR151" i="12"/>
  <c r="BO151" i="12"/>
  <c r="BX199" i="12"/>
  <c r="BU199" i="12"/>
  <c r="BR199" i="12"/>
  <c r="BO199" i="12"/>
  <c r="G21" i="9"/>
  <c r="DF40" i="11"/>
  <c r="BX127" i="12"/>
  <c r="BU127" i="12"/>
  <c r="BR127" i="12"/>
  <c r="BO127" i="12"/>
  <c r="G20" i="9"/>
  <c r="DF39" i="11"/>
  <c r="BX236" i="12"/>
  <c r="BU236" i="12"/>
  <c r="BR236" i="12"/>
  <c r="BO236" i="12"/>
  <c r="BX223" i="12"/>
  <c r="BU223" i="12"/>
  <c r="BR223" i="12"/>
  <c r="BO223" i="12"/>
  <c r="AC236" i="12"/>
  <c r="AI236" i="12"/>
  <c r="AF236" i="12"/>
  <c r="Z236" i="12"/>
  <c r="AF223" i="12"/>
  <c r="AC223" i="12"/>
  <c r="Z223" i="12"/>
  <c r="AI223" i="12"/>
  <c r="BX212" i="12"/>
  <c r="BU212" i="12"/>
  <c r="BR212" i="12"/>
  <c r="BO212" i="12"/>
  <c r="AI212" i="12"/>
  <c r="AF212" i="12"/>
  <c r="AC212" i="12"/>
  <c r="Z212" i="12"/>
  <c r="G42" i="9"/>
  <c r="DF61" i="11"/>
  <c r="G41" i="9"/>
  <c r="DF60" i="11"/>
  <c r="G40" i="9"/>
  <c r="DF59" i="11"/>
  <c r="G39" i="9"/>
  <c r="DF58" i="11"/>
  <c r="P116" i="12"/>
  <c r="K117" i="12"/>
  <c r="P117" i="12" s="1"/>
  <c r="P68" i="12"/>
  <c r="K69" i="12"/>
  <c r="P69" i="12" s="1"/>
  <c r="P140" i="12"/>
  <c r="K141" i="12"/>
  <c r="P141" i="12" s="1"/>
  <c r="BE175" i="12"/>
  <c r="AZ176" i="12"/>
  <c r="BE176" i="12" s="1"/>
  <c r="P92" i="12"/>
  <c r="K93" i="12"/>
  <c r="P93" i="12" s="1"/>
  <c r="BE127" i="12"/>
  <c r="AZ128" i="12"/>
  <c r="BE128" i="12" s="1"/>
  <c r="BE79" i="12"/>
  <c r="AZ80" i="12"/>
  <c r="BE80" i="12" s="1"/>
  <c r="P212" i="12"/>
  <c r="K213" i="12"/>
  <c r="P213" i="12" s="1"/>
  <c r="BE68" i="12"/>
  <c r="AZ69" i="12"/>
  <c r="BE69" i="12" s="1"/>
  <c r="BE151" i="12"/>
  <c r="AZ152" i="12"/>
  <c r="BE152" i="12" s="1"/>
  <c r="P236" i="12"/>
  <c r="K237" i="12"/>
  <c r="P237" i="12" s="1"/>
  <c r="BE236" i="12"/>
  <c r="AZ237" i="12"/>
  <c r="BE237" i="12" s="1"/>
  <c r="BE199" i="12"/>
  <c r="AZ200" i="12"/>
  <c r="BE200" i="12" s="1"/>
  <c r="P199" i="12"/>
  <c r="K200" i="12"/>
  <c r="P200" i="12" s="1"/>
  <c r="P223" i="12"/>
  <c r="K224" i="12"/>
  <c r="P224" i="12" s="1"/>
  <c r="BE140" i="12"/>
  <c r="AZ141" i="12"/>
  <c r="BE141" i="12" s="1"/>
  <c r="BE188" i="12"/>
  <c r="AZ189" i="12"/>
  <c r="BE189" i="12" s="1"/>
  <c r="BE164" i="12"/>
  <c r="AZ165" i="12"/>
  <c r="BE165" i="12" s="1"/>
  <c r="BE92" i="12"/>
  <c r="AZ93" i="12"/>
  <c r="BE93" i="12" s="1"/>
  <c r="BE103" i="12"/>
  <c r="AZ104" i="12"/>
  <c r="BE104" i="12" s="1"/>
  <c r="P188" i="12"/>
  <c r="K189" i="12"/>
  <c r="P189" i="12" s="1"/>
  <c r="BE116" i="12"/>
  <c r="AZ117" i="12"/>
  <c r="BE117" i="12" s="1"/>
  <c r="BE212" i="12"/>
  <c r="AZ213" i="12"/>
  <c r="BE213" i="12" s="1"/>
  <c r="BE55" i="12"/>
  <c r="AZ56" i="12"/>
  <c r="BE56" i="12" s="1"/>
  <c r="BE223" i="12"/>
  <c r="AZ224" i="12"/>
  <c r="BE224" i="12" s="1"/>
  <c r="BE44" i="12"/>
  <c r="AZ45" i="12"/>
  <c r="BE45" i="12" s="1"/>
  <c r="P31" i="12"/>
  <c r="K32" i="12"/>
  <c r="P32" i="12" s="1"/>
  <c r="P44" i="12"/>
  <c r="K45" i="12"/>
  <c r="P45" i="12" s="1"/>
  <c r="BE31" i="12"/>
  <c r="AZ32" i="12"/>
  <c r="BE32" i="12" s="1"/>
  <c r="BE8" i="12"/>
  <c r="AZ9" i="12"/>
  <c r="BE9" i="12" s="1"/>
  <c r="P21" i="12"/>
  <c r="K22" i="12"/>
  <c r="P22" i="12" s="1"/>
  <c r="BE21" i="12"/>
  <c r="AZ22" i="12"/>
  <c r="BE22" i="12" s="1"/>
  <c r="AX66" i="11"/>
  <c r="K8" i="12"/>
  <c r="G4" i="9"/>
  <c r="F4" i="9"/>
  <c r="H4" i="9" s="1"/>
  <c r="BO63" i="11"/>
  <c r="BO65" i="11" s="1"/>
  <c r="BB66" i="11"/>
  <c r="BR63" i="11"/>
  <c r="BR65" i="11" s="1"/>
  <c r="BE66" i="11"/>
  <c r="BQ63" i="11"/>
  <c r="BQ65" i="11" s="1"/>
  <c r="BD66" i="11"/>
  <c r="BM63" i="11"/>
  <c r="BM65" i="11" s="1"/>
  <c r="AZ66" i="11"/>
  <c r="BP63" i="11"/>
  <c r="BP65" i="11" s="1"/>
  <c r="BC66" i="11"/>
  <c r="BF64" i="11"/>
  <c r="DJ20" i="11" s="1"/>
  <c r="DW23" i="11"/>
  <c r="DE23" i="11"/>
  <c r="AI8" i="12" l="1"/>
  <c r="AC8" i="12"/>
  <c r="AF8" i="12"/>
  <c r="Z8" i="12"/>
  <c r="DF23" i="11"/>
  <c r="DJ32" i="11"/>
  <c r="DJ31" i="11"/>
  <c r="DJ30" i="11"/>
  <c r="DJ28" i="11"/>
  <c r="DJ35" i="11"/>
  <c r="DJ27" i="11"/>
  <c r="DJ29" i="11"/>
  <c r="DJ36" i="11"/>
  <c r="DJ34" i="11"/>
  <c r="DJ33" i="11"/>
  <c r="P8" i="12"/>
  <c r="K9" i="12"/>
  <c r="P9" i="12" s="1"/>
  <c r="BF66" i="11"/>
  <c r="DX24" i="11"/>
  <c r="DY24" i="11" s="1"/>
  <c r="DX32" i="11"/>
  <c r="DY32" i="11" s="1"/>
  <c r="DX40" i="11"/>
  <c r="DY40" i="11" s="1"/>
  <c r="DX48" i="11"/>
  <c r="DY48" i="11" s="1"/>
  <c r="DX56" i="11"/>
  <c r="DY56" i="11" s="1"/>
  <c r="DX34" i="11"/>
  <c r="DY34" i="11" s="1"/>
  <c r="DX58" i="11"/>
  <c r="DY58" i="11" s="1"/>
  <c r="DX25" i="11"/>
  <c r="DY25" i="11" s="1"/>
  <c r="DX33" i="11"/>
  <c r="DY33" i="11" s="1"/>
  <c r="DX41" i="11"/>
  <c r="DY41" i="11" s="1"/>
  <c r="DX49" i="11"/>
  <c r="DY49" i="11" s="1"/>
  <c r="DX57" i="11"/>
  <c r="DY57" i="11" s="1"/>
  <c r="DX26" i="11"/>
  <c r="DY26" i="11" s="1"/>
  <c r="DX42" i="11"/>
  <c r="DY42" i="11" s="1"/>
  <c r="DX27" i="11"/>
  <c r="DY27" i="11" s="1"/>
  <c r="DX35" i="11"/>
  <c r="DY35" i="11" s="1"/>
  <c r="DX43" i="11"/>
  <c r="DY43" i="11" s="1"/>
  <c r="DX51" i="11"/>
  <c r="DY51" i="11" s="1"/>
  <c r="DX59" i="11"/>
  <c r="DY59" i="11" s="1"/>
  <c r="DX54" i="11"/>
  <c r="DY54" i="11" s="1"/>
  <c r="DX28" i="11"/>
  <c r="DY28" i="11" s="1"/>
  <c r="DX36" i="11"/>
  <c r="DY36" i="11" s="1"/>
  <c r="DX44" i="11"/>
  <c r="DY44" i="11" s="1"/>
  <c r="DX52" i="11"/>
  <c r="DY52" i="11" s="1"/>
  <c r="DX60" i="11"/>
  <c r="DY60" i="11" s="1"/>
  <c r="DX38" i="11"/>
  <c r="DY38" i="11" s="1"/>
  <c r="DX29" i="11"/>
  <c r="DY29" i="11" s="1"/>
  <c r="DX37" i="11"/>
  <c r="DY37" i="11" s="1"/>
  <c r="DX45" i="11"/>
  <c r="DY45" i="11" s="1"/>
  <c r="DX53" i="11"/>
  <c r="DY53" i="11" s="1"/>
  <c r="DX61" i="11"/>
  <c r="DY61" i="11" s="1"/>
  <c r="DX30" i="11"/>
  <c r="DY30" i="11" s="1"/>
  <c r="DX46" i="11"/>
  <c r="DY46" i="11" s="1"/>
  <c r="DX62" i="11"/>
  <c r="DY62" i="11" s="1"/>
  <c r="DX31" i="11"/>
  <c r="DY31" i="11" s="1"/>
  <c r="DX39" i="11"/>
  <c r="DY39" i="11" s="1"/>
  <c r="DX47" i="11"/>
  <c r="DY47" i="11" s="1"/>
  <c r="DX55" i="11"/>
  <c r="DY55" i="11" s="1"/>
  <c r="DX50" i="11"/>
  <c r="DY50" i="11" s="1"/>
  <c r="DX23" i="11"/>
  <c r="DY23" i="11" s="1"/>
  <c r="DJ37" i="11" l="1"/>
  <c r="EE25" i="11"/>
  <c r="EF27" i="11" s="1"/>
  <c r="DJ22" i="11" s="1"/>
  <c r="BJ7" i="12"/>
  <c r="BJ20" i="12"/>
  <c r="U20" i="12"/>
</calcChain>
</file>

<file path=xl/sharedStrings.xml><?xml version="1.0" encoding="utf-8"?>
<sst xmlns="http://schemas.openxmlformats.org/spreadsheetml/2006/main" count="1577" uniqueCount="292">
  <si>
    <t>番
号</t>
    <rPh sb="0" eb="1">
      <t>バン</t>
    </rPh>
    <rPh sb="5" eb="6">
      <t>ゴウ</t>
    </rPh>
    <phoneticPr fontId="1"/>
  </si>
  <si>
    <t xml:space="preserve">知識・技能
</t>
    <rPh sb="0" eb="2">
      <t>チシキ</t>
    </rPh>
    <rPh sb="3" eb="5">
      <t>ギノウ</t>
    </rPh>
    <phoneticPr fontId="1"/>
  </si>
  <si>
    <t xml:space="preserve">
図
形</t>
    <rPh sb="1" eb="2">
      <t>ズ</t>
    </rPh>
    <rPh sb="8" eb="9">
      <t>カタチ</t>
    </rPh>
    <phoneticPr fontId="1"/>
  </si>
  <si>
    <t xml:space="preserve">
Ｂ
２</t>
    <phoneticPr fontId="1"/>
  </si>
  <si>
    <t xml:space="preserve">
Ｃ
３</t>
    <phoneticPr fontId="1"/>
  </si>
  <si>
    <t xml:space="preserve">
Ｂ
６</t>
    <phoneticPr fontId="1"/>
  </si>
  <si>
    <t xml:space="preserve">
Ｃ
７</t>
    <phoneticPr fontId="1"/>
  </si>
  <si>
    <t xml:space="preserve">
数
と
計
算</t>
    <rPh sb="1" eb="2">
      <t>スウ</t>
    </rPh>
    <rPh sb="7" eb="8">
      <t>ケイ</t>
    </rPh>
    <rPh sb="10" eb="11">
      <t>サン</t>
    </rPh>
    <phoneticPr fontId="1"/>
  </si>
  <si>
    <t>思考・判断・表現</t>
    <rPh sb="0" eb="2">
      <t>シコウ</t>
    </rPh>
    <rPh sb="3" eb="5">
      <t>ハンダン</t>
    </rPh>
    <rPh sb="6" eb="8">
      <t>ヒョウゲン</t>
    </rPh>
    <phoneticPr fontId="1"/>
  </si>
  <si>
    <t>〈正しく計算されない〉</t>
    <rPh sb="1" eb="2">
      <t>タダ</t>
    </rPh>
    <rPh sb="4" eb="6">
      <t>ケイサン</t>
    </rPh>
    <phoneticPr fontId="1"/>
  </si>
  <si>
    <t>　評価内容
　　（領域）
　　　問題番号
配点
（満点）
名前
（または記号）</t>
    <rPh sb="1" eb="3">
      <t>ヒョウカ</t>
    </rPh>
    <rPh sb="3" eb="5">
      <t>ナイヨウ</t>
    </rPh>
    <rPh sb="9" eb="11">
      <t>リョウイキ</t>
    </rPh>
    <rPh sb="16" eb="18">
      <t>モンダイ</t>
    </rPh>
    <rPh sb="18" eb="20">
      <t>バンゴウ</t>
    </rPh>
    <rPh sb="22" eb="24">
      <t>ハイテン</t>
    </rPh>
    <rPh sb="26" eb="28">
      <t>マンテン</t>
    </rPh>
    <rPh sb="32" eb="34">
      <t>ナマエ</t>
    </rPh>
    <rPh sb="39" eb="41">
      <t>キゴウ</t>
    </rPh>
    <phoneticPr fontId="1"/>
  </si>
  <si>
    <t>主
取体
り的
組に
む学
態習
度に</t>
    <rPh sb="0" eb="1">
      <t>シュ</t>
    </rPh>
    <rPh sb="2" eb="3">
      <t>シュ</t>
    </rPh>
    <rPh sb="3" eb="4">
      <t>タイ</t>
    </rPh>
    <rPh sb="6" eb="7">
      <t>テキ</t>
    </rPh>
    <rPh sb="8" eb="9">
      <t>クミ</t>
    </rPh>
    <rPh sb="12" eb="13">
      <t>ガク</t>
    </rPh>
    <rPh sb="14" eb="15">
      <t>タイ</t>
    </rPh>
    <rPh sb="15" eb="16">
      <t>シュウ</t>
    </rPh>
    <rPh sb="17" eb="18">
      <t>ド</t>
    </rPh>
    <phoneticPr fontId="1"/>
  </si>
  <si>
    <t xml:space="preserve">
実現状況の
Ａ
Ｂ
Ｃ</t>
    <rPh sb="1" eb="3">
      <t>ジツゲン</t>
    </rPh>
    <rPh sb="3" eb="5">
      <t>ジョウキョウ</t>
    </rPh>
    <phoneticPr fontId="1"/>
  </si>
  <si>
    <t xml:space="preserve">
知
識
・
技
能</t>
    <rPh sb="1" eb="2">
      <t>チ</t>
    </rPh>
    <rPh sb="3" eb="4">
      <t>シキ</t>
    </rPh>
    <rPh sb="7" eb="8">
      <t>ギ</t>
    </rPh>
    <rPh sb="9" eb="10">
      <t>ノウ</t>
    </rPh>
    <phoneticPr fontId="1"/>
  </si>
  <si>
    <t xml:space="preserve">
思
考
・・
表判
現断</t>
    <rPh sb="1" eb="2">
      <t>シ</t>
    </rPh>
    <rPh sb="3" eb="4">
      <t>コウ</t>
    </rPh>
    <rPh sb="8" eb="9">
      <t>ヒョウ</t>
    </rPh>
    <rPh sb="9" eb="10">
      <t>ワ</t>
    </rPh>
    <rPh sb="11" eb="12">
      <t>ゲン</t>
    </rPh>
    <rPh sb="12" eb="13">
      <t>ダン</t>
    </rPh>
    <phoneticPr fontId="1"/>
  </si>
  <si>
    <t xml:space="preserve">
デ
❘
タ
の
活
用</t>
    <rPh sb="9" eb="10">
      <t>イ</t>
    </rPh>
    <rPh sb="11" eb="12">
      <t>ヨウ</t>
    </rPh>
    <phoneticPr fontId="1"/>
  </si>
  <si>
    <t xml:space="preserve">
総
得
点</t>
    <rPh sb="1" eb="2">
      <t>ソウ</t>
    </rPh>
    <rPh sb="4" eb="5">
      <t>エ</t>
    </rPh>
    <rPh sb="7" eb="8">
      <t>テン</t>
    </rPh>
    <phoneticPr fontId="1"/>
  </si>
  <si>
    <t>実現状況の
Ａ
Ｂ
Ｃ</t>
    <phoneticPr fontId="1"/>
  </si>
  <si>
    <t>実現状況の
Ａ
Ｂ
Ｃ</t>
    <phoneticPr fontId="1"/>
  </si>
  <si>
    <t xml:space="preserve">
変
化
と
関
係</t>
    <rPh sb="1" eb="2">
      <t>ヘン</t>
    </rPh>
    <rPh sb="3" eb="4">
      <t>カ</t>
    </rPh>
    <rPh sb="7" eb="8">
      <t>セキ</t>
    </rPh>
    <rPh sb="9" eb="10">
      <t>ガカリ</t>
    </rPh>
    <phoneticPr fontId="1"/>
  </si>
  <si>
    <t xml:space="preserve">
Ａ
１</t>
    <phoneticPr fontId="1"/>
  </si>
  <si>
    <t xml:space="preserve">
Ｄ
４</t>
    <phoneticPr fontId="1"/>
  </si>
  <si>
    <t xml:space="preserve">
Ａ
５</t>
    <phoneticPr fontId="1"/>
  </si>
  <si>
    <t xml:space="preserve">
Ｄ
８</t>
    <phoneticPr fontId="1"/>
  </si>
  <si>
    <t xml:space="preserve">
Ａ
9</t>
    <phoneticPr fontId="1"/>
  </si>
  <si>
    <t xml:space="preserve">
Ｂ
10</t>
    <phoneticPr fontId="1"/>
  </si>
  <si>
    <t xml:space="preserve">
Ｃ
11</t>
    <phoneticPr fontId="1"/>
  </si>
  <si>
    <t xml:space="preserve">
Ｄ
12</t>
    <phoneticPr fontId="1"/>
  </si>
  <si>
    <t>　問題別得点一覧表で、知識・技能の合計得点が「２ 知識・技能」の欄に表示されます。続いて、思考・判断・表現のＡ９ の得点欄に得点を入れると、Ａ９ の得点が「２ 知識・技能」の欄にも反映されてしまう現象が起こることがあります。
　この場合には、エクセルの画面で、「ファイル⇒オプション⇒詳細設定⇒データ範囲の形式および数式を拡張する」　の☑をはずすと正しく計算されます。エクセルのバージョンによって表現が違うことがあります。</t>
    <rPh sb="19" eb="21">
      <t>トクテン</t>
    </rPh>
    <rPh sb="25" eb="27">
      <t>チシキ</t>
    </rPh>
    <rPh sb="28" eb="30">
      <t>ギノウ</t>
    </rPh>
    <rPh sb="32" eb="33">
      <t>ラン</t>
    </rPh>
    <rPh sb="34" eb="36">
      <t>ヒョウジ</t>
    </rPh>
    <rPh sb="41" eb="42">
      <t>ツヅ</t>
    </rPh>
    <rPh sb="45" eb="47">
      <t>シコウ</t>
    </rPh>
    <rPh sb="48" eb="50">
      <t>ハンダン</t>
    </rPh>
    <rPh sb="51" eb="53">
      <t>ヒョウゲン</t>
    </rPh>
    <rPh sb="58" eb="60">
      <t>トクテン</t>
    </rPh>
    <rPh sb="60" eb="61">
      <t>ラン</t>
    </rPh>
    <rPh sb="62" eb="64">
      <t>トクテン</t>
    </rPh>
    <rPh sb="65" eb="66">
      <t>イ</t>
    </rPh>
    <rPh sb="74" eb="76">
      <t>トクテン</t>
    </rPh>
    <rPh sb="80" eb="82">
      <t>チシキ</t>
    </rPh>
    <rPh sb="83" eb="85">
      <t>ギノウ</t>
    </rPh>
    <rPh sb="87" eb="88">
      <t>ラン</t>
    </rPh>
    <rPh sb="90" eb="92">
      <t>ハンエイ</t>
    </rPh>
    <phoneticPr fontId="1"/>
  </si>
  <si>
    <t>得点</t>
    <rPh sb="0" eb="2">
      <t>トクテン</t>
    </rPh>
    <phoneticPr fontId="1"/>
  </si>
  <si>
    <t>国　　語</t>
    <rPh sb="0" eb="1">
      <t>クニ</t>
    </rPh>
    <rPh sb="3" eb="4">
      <t>ゴ</t>
    </rPh>
    <phoneticPr fontId="1"/>
  </si>
  <si>
    <t>算　　数</t>
    <rPh sb="0" eb="1">
      <t>サン</t>
    </rPh>
    <rPh sb="3" eb="4">
      <t>スウ</t>
    </rPh>
    <phoneticPr fontId="1"/>
  </si>
  <si>
    <t>名　　前</t>
    <rPh sb="0" eb="1">
      <t>ナ</t>
    </rPh>
    <rPh sb="3" eb="4">
      <t>マエ</t>
    </rPh>
    <phoneticPr fontId="1"/>
  </si>
  <si>
    <t xml:space="preserve">       </t>
    <phoneticPr fontId="1"/>
  </si>
  <si>
    <t>千葉県標準学力検査　－観点別到達度－</t>
    <phoneticPr fontId="1"/>
  </si>
  <si>
    <t>[検査年月日  　　年　月　日]</t>
    <rPh sb="1" eb="6">
      <t>ケンサネンガッピ</t>
    </rPh>
    <rPh sb="10" eb="11">
      <t>ネン</t>
    </rPh>
    <rPh sb="12" eb="13">
      <t>ガツ</t>
    </rPh>
    <rPh sb="14" eb="15">
      <t>ニチ</t>
    </rPh>
    <phoneticPr fontId="1"/>
  </si>
  <si>
    <t xml:space="preserve">    立 　小学校</t>
    <rPh sb="4" eb="5">
      <t>リツ</t>
    </rPh>
    <rPh sb="7" eb="10">
      <t>ショウガッコウ</t>
    </rPh>
    <phoneticPr fontId="1"/>
  </si>
  <si>
    <t>観点別・領域別・大問別正答率一覧表</t>
    <rPh sb="0" eb="3">
      <t>カンテンベツ</t>
    </rPh>
    <rPh sb="4" eb="7">
      <t>リョウイキベツ</t>
    </rPh>
    <rPh sb="8" eb="11">
      <t>ダイモンベツ</t>
    </rPh>
    <rPh sb="11" eb="14">
      <t>セイトウリツ</t>
    </rPh>
    <rPh sb="14" eb="17">
      <t>イチランヒョウ</t>
    </rPh>
    <phoneticPr fontId="1"/>
  </si>
  <si>
    <t xml:space="preserve">    年   組  担任</t>
    <rPh sb="4" eb="5">
      <t>ネン</t>
    </rPh>
    <rPh sb="8" eb="9">
      <t>クミ</t>
    </rPh>
    <rPh sb="11" eb="13">
      <t>タンニン</t>
    </rPh>
    <phoneticPr fontId="1"/>
  </si>
  <si>
    <r>
      <t xml:space="preserve">
</t>
    </r>
    <r>
      <rPr>
        <sz val="8"/>
        <color theme="1"/>
        <rFont val="ＭＳ 明朝"/>
        <family val="1"/>
        <charset val="128"/>
      </rPr>
      <t>実現状況の
Ａ
Ｂ
Ｃ</t>
    </r>
    <phoneticPr fontId="1"/>
  </si>
  <si>
    <t>Ａ</t>
    <phoneticPr fontId="1"/>
  </si>
  <si>
    <t>Ｂ</t>
    <phoneticPr fontId="1"/>
  </si>
  <si>
    <t>Ｃ</t>
    <phoneticPr fontId="1"/>
  </si>
  <si>
    <t>Ｄ</t>
    <phoneticPr fontId="1"/>
  </si>
  <si>
    <t>大
問
１</t>
    <rPh sb="0" eb="1">
      <t>オオ</t>
    </rPh>
    <rPh sb="2" eb="3">
      <t>モン</t>
    </rPh>
    <phoneticPr fontId="1"/>
  </si>
  <si>
    <t>大
問
２</t>
    <rPh sb="0" eb="1">
      <t>オオ</t>
    </rPh>
    <rPh sb="2" eb="3">
      <t>モン</t>
    </rPh>
    <phoneticPr fontId="1"/>
  </si>
  <si>
    <t>大
問
３</t>
    <rPh sb="0" eb="1">
      <t>オオ</t>
    </rPh>
    <rPh sb="2" eb="3">
      <t>モン</t>
    </rPh>
    <phoneticPr fontId="1"/>
  </si>
  <si>
    <t>大
問
４</t>
    <rPh sb="0" eb="1">
      <t>オオ</t>
    </rPh>
    <rPh sb="2" eb="3">
      <t>モン</t>
    </rPh>
    <phoneticPr fontId="1"/>
  </si>
  <si>
    <t>大
問
５</t>
    <rPh sb="0" eb="1">
      <t>オオ</t>
    </rPh>
    <rPh sb="2" eb="3">
      <t>モン</t>
    </rPh>
    <phoneticPr fontId="1"/>
  </si>
  <si>
    <t>大
問
６</t>
    <rPh sb="0" eb="1">
      <t>オオ</t>
    </rPh>
    <rPh sb="2" eb="3">
      <t>モン</t>
    </rPh>
    <phoneticPr fontId="1"/>
  </si>
  <si>
    <t>大
問
７</t>
    <rPh sb="0" eb="1">
      <t>オオ</t>
    </rPh>
    <rPh sb="2" eb="3">
      <t>モン</t>
    </rPh>
    <phoneticPr fontId="1"/>
  </si>
  <si>
    <t>大
問
８</t>
    <rPh sb="0" eb="1">
      <t>オオ</t>
    </rPh>
    <rPh sb="2" eb="3">
      <t>モン</t>
    </rPh>
    <phoneticPr fontId="1"/>
  </si>
  <si>
    <t>大
問
９</t>
    <rPh sb="0" eb="1">
      <t>オオ</t>
    </rPh>
    <rPh sb="2" eb="3">
      <t>モン</t>
    </rPh>
    <phoneticPr fontId="1"/>
  </si>
  <si>
    <t>大
問
10</t>
    <rPh sb="0" eb="1">
      <t>オオ</t>
    </rPh>
    <rPh sb="2" eb="3">
      <t>モン</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</si>
  <si>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</si>
  <si>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</si>
  <si>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</si>
  <si>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</si>
  <si>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</si>
  <si>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</si>
  <si>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</si>
  <si>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</si>
  <si>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</si>
  <si>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</si>
  <si>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</si>
  <si>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</si>
  <si>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⑬</t>
    <phoneticPr fontId="1"/>
  </si>
  <si>
    <t>⑭</t>
    <phoneticPr fontId="1"/>
  </si>
  <si>
    <t>⑮</t>
    <phoneticPr fontId="1"/>
  </si>
  <si>
    <t>⑯</t>
    <phoneticPr fontId="1"/>
  </si>
  <si>
    <t>⑰</t>
    <phoneticPr fontId="1"/>
  </si>
  <si>
    <t>⑱</t>
    <phoneticPr fontId="1"/>
  </si>
  <si>
    <t>⑲</t>
    <phoneticPr fontId="1"/>
  </si>
  <si>
    <t>⑳</t>
    <phoneticPr fontId="1"/>
  </si>
  <si>
    <t>㉑</t>
    <phoneticPr fontId="1"/>
  </si>
  <si>
    <t>㉒</t>
    <phoneticPr fontId="1"/>
  </si>
  <si>
    <t>㉓</t>
    <phoneticPr fontId="1"/>
  </si>
  <si>
    <t>㉔</t>
    <phoneticPr fontId="1"/>
  </si>
  <si>
    <t>㉕</t>
    <phoneticPr fontId="1"/>
  </si>
  <si>
    <t>㉖</t>
    <phoneticPr fontId="1"/>
  </si>
  <si>
    <t>㉗</t>
    <phoneticPr fontId="1"/>
  </si>
  <si>
    <t>㉘</t>
    <phoneticPr fontId="1"/>
  </si>
  <si>
    <t>㉙</t>
    <phoneticPr fontId="1"/>
  </si>
  <si>
    <t>㉚</t>
    <phoneticPr fontId="1"/>
  </si>
  <si>
    <t>㉛</t>
    <phoneticPr fontId="1"/>
  </si>
  <si>
    <t>㉜</t>
    <phoneticPr fontId="1"/>
  </si>
  <si>
    <t>㉝</t>
    <phoneticPr fontId="1"/>
  </si>
  <si>
    <t>㉞</t>
    <phoneticPr fontId="1"/>
  </si>
  <si>
    <t>㉟</t>
    <phoneticPr fontId="1"/>
  </si>
  <si>
    <t>㊱</t>
    <phoneticPr fontId="1"/>
  </si>
  <si>
    <t>㊲</t>
    <phoneticPr fontId="1"/>
  </si>
  <si>
    <t>㊳</t>
    <phoneticPr fontId="1"/>
  </si>
  <si>
    <t>㊴</t>
    <phoneticPr fontId="1"/>
  </si>
  <si>
    <t>㊵</t>
    <phoneticPr fontId="1"/>
  </si>
  <si>
    <t>㊶</t>
    <phoneticPr fontId="1"/>
  </si>
  <si>
    <t>㊷</t>
    <phoneticPr fontId="1"/>
  </si>
  <si>
    <t>㊸</t>
    <phoneticPr fontId="1"/>
  </si>
  <si>
    <t>㊹</t>
    <phoneticPr fontId="1"/>
  </si>
  <si>
    <t>㊺</t>
    <phoneticPr fontId="1"/>
  </si>
  <si>
    <t xml:space="preserve">
点</t>
    <rPh sb="2" eb="3">
      <t>テン</t>
    </rPh>
    <phoneticPr fontId="1"/>
  </si>
  <si>
    <t>学級成績の統計</t>
    <rPh sb="0" eb="4">
      <t>ガッキュウセイセキ</t>
    </rPh>
    <rPh sb="5" eb="7">
      <t>トウケイ</t>
    </rPh>
    <phoneticPr fontId="1"/>
  </si>
  <si>
    <t>得
点</t>
    <rPh sb="0" eb="1">
      <t>トク</t>
    </rPh>
    <rPh sb="3" eb="4">
      <t>テン</t>
    </rPh>
    <phoneticPr fontId="1"/>
  </si>
  <si>
    <t>正
答
率</t>
    <rPh sb="0" eb="1">
      <t>セイ</t>
    </rPh>
    <rPh sb="2" eb="3">
      <t>トウ</t>
    </rPh>
    <rPh sb="4" eb="5">
      <t>リツ</t>
    </rPh>
    <phoneticPr fontId="1"/>
  </si>
  <si>
    <t>標準偏差を求める</t>
    <rPh sb="0" eb="4">
      <t>ヒョウジュンヘンサ</t>
    </rPh>
    <rPh sb="5" eb="6">
      <t>モト</t>
    </rPh>
    <phoneticPr fontId="1"/>
  </si>
  <si>
    <t>　　　　</t>
    <phoneticPr fontId="1"/>
  </si>
  <si>
    <t>　教科〔算数〕</t>
    <rPh sb="4" eb="6">
      <t>サンスウ</t>
    </rPh>
    <phoneticPr fontId="1"/>
  </si>
  <si>
    <t>学級平均点</t>
    <rPh sb="0" eb="2">
      <t>ガッキュウ</t>
    </rPh>
    <rPh sb="2" eb="4">
      <t>ヘイキン</t>
    </rPh>
    <rPh sb="4" eb="5">
      <t>テン</t>
    </rPh>
    <phoneticPr fontId="1"/>
  </si>
  <si>
    <t>名　　前</t>
  </si>
  <si>
    <t>得点</t>
  </si>
  <si>
    <t>番号</t>
    <rPh sb="0" eb="2">
      <t>バンゴウ</t>
    </rPh>
    <phoneticPr fontId="1"/>
  </si>
  <si>
    <t>名　前</t>
    <rPh sb="0" eb="1">
      <t>ナ</t>
    </rPh>
    <rPh sb="2" eb="3">
      <t>マエ</t>
    </rPh>
    <phoneticPr fontId="1"/>
  </si>
  <si>
    <t>偏差</t>
    <rPh sb="0" eb="2">
      <t>ヘンサ</t>
    </rPh>
    <phoneticPr fontId="1"/>
  </si>
  <si>
    <t>偏差の2乗</t>
    <rPh sb="0" eb="2">
      <t>ヘンサ</t>
    </rPh>
    <rPh sb="4" eb="5">
      <t>ジョウ</t>
    </rPh>
    <phoneticPr fontId="1"/>
  </si>
  <si>
    <t>標準偏差</t>
    <rPh sb="0" eb="4">
      <t>ヒョウジュンヘンサ</t>
    </rPh>
    <phoneticPr fontId="1"/>
  </si>
  <si>
    <t>偏差 (得点－学級平均点)</t>
    <rPh sb="0" eb="2">
      <t>ヘンサ</t>
    </rPh>
    <rPh sb="4" eb="6">
      <t>トクテン</t>
    </rPh>
    <rPh sb="7" eb="9">
      <t>ガッキュウ</t>
    </rPh>
    <rPh sb="9" eb="11">
      <t>ヘイキン</t>
    </rPh>
    <rPh sb="11" eb="12">
      <t>テン</t>
    </rPh>
    <phoneticPr fontId="1"/>
  </si>
  <si>
    <t>分散 (偏差の2乗の和÷人数) 　 ＝</t>
    <rPh sb="0" eb="2">
      <t>ブンサン</t>
    </rPh>
    <rPh sb="4" eb="6">
      <t>ヘンサ</t>
    </rPh>
    <rPh sb="8" eb="9">
      <t>ジョウ</t>
    </rPh>
    <rPh sb="10" eb="11">
      <t>ワ</t>
    </rPh>
    <rPh sb="12" eb="14">
      <t>ニンズウ</t>
    </rPh>
    <phoneticPr fontId="1"/>
  </si>
  <si>
    <t>標準偏差 （分散の値を平方に開いた値） ＝</t>
    <rPh sb="0" eb="4">
      <t>ヒョウジュンヘンサ</t>
    </rPh>
    <rPh sb="6" eb="8">
      <t>ブンサン</t>
    </rPh>
    <rPh sb="9" eb="10">
      <t>アタイ</t>
    </rPh>
    <rPh sb="11" eb="13">
      <t>ヘイホウ</t>
    </rPh>
    <rPh sb="14" eb="15">
      <t>ヒラ</t>
    </rPh>
    <rPh sb="17" eb="18">
      <t>アタイ</t>
    </rPh>
    <phoneticPr fontId="1"/>
  </si>
  <si>
    <t>(</t>
    <phoneticPr fontId="1"/>
  </si>
  <si>
    <t xml:space="preserve"> 分散</t>
    <rPh sb="1" eb="3">
      <t>ブンサン</t>
    </rPh>
    <phoneticPr fontId="1"/>
  </si>
  <si>
    <t>）</t>
    <phoneticPr fontId="1"/>
  </si>
  <si>
    <t xml:space="preserve"> 学級正答率  (％)</t>
    <rPh sb="1" eb="3">
      <t>ガッキュウ</t>
    </rPh>
    <rPh sb="3" eb="5">
      <t>セイトウ</t>
    </rPh>
    <rPh sb="5" eb="6">
      <t>リツ</t>
    </rPh>
    <phoneticPr fontId="1"/>
  </si>
  <si>
    <t xml:space="preserve"> 学級正答率  (％)</t>
    <rPh sb="1" eb="3">
      <t>ガッキュウ</t>
    </rPh>
    <rPh sb="3" eb="6">
      <t>セイトウリツ</t>
    </rPh>
    <phoneticPr fontId="1"/>
  </si>
  <si>
    <t xml:space="preserve"> 県 正 答 率 (％)</t>
    <rPh sb="1" eb="2">
      <t>ケン</t>
    </rPh>
    <rPh sb="3" eb="4">
      <t>セイ</t>
    </rPh>
    <rPh sb="5" eb="6">
      <t>コタエ</t>
    </rPh>
    <rPh sb="7" eb="8">
      <t>リツ</t>
    </rPh>
    <phoneticPr fontId="1"/>
  </si>
  <si>
    <t xml:space="preserve"> 正答率の比較</t>
    <rPh sb="1" eb="4">
      <t>セイトウリツ</t>
    </rPh>
    <rPh sb="5" eb="7">
      <t>ヒカク</t>
    </rPh>
    <phoneticPr fontId="1"/>
  </si>
  <si>
    <t>正答率の比較＝学級正答率－県正答率</t>
    <rPh sb="0" eb="3">
      <t>セイトウリツ</t>
    </rPh>
    <rPh sb="4" eb="6">
      <t>ヒカク</t>
    </rPh>
    <rPh sb="7" eb="12">
      <t>ガッキュウセイトウリツ</t>
    </rPh>
    <rPh sb="13" eb="17">
      <t>ケンセイトウリツ</t>
    </rPh>
    <phoneticPr fontId="1"/>
  </si>
  <si>
    <t>・記入注意　主体的に学習に取り組む態度は総得点に加えない。</t>
    <phoneticPr fontId="1"/>
  </si>
  <si>
    <t>・正答率の比較=学級正答率－県正答率</t>
    <rPh sb="8" eb="10">
      <t>ガッキュウ</t>
    </rPh>
    <phoneticPr fontId="1"/>
  </si>
  <si>
    <t>・無答の空欄をオレンジ色等で塗りつぶすと、表が見やすくなります。</t>
    <rPh sb="1" eb="3">
      <t>ムトウ</t>
    </rPh>
    <rPh sb="4" eb="6">
      <t>クウラン</t>
    </rPh>
    <rPh sb="11" eb="12">
      <t>イロ</t>
    </rPh>
    <rPh sb="12" eb="13">
      <t>トウ</t>
    </rPh>
    <rPh sb="14" eb="15">
      <t>ヌ</t>
    </rPh>
    <rPh sb="21" eb="22">
      <t>ヒョウ</t>
    </rPh>
    <rPh sb="23" eb="24">
      <t>ミ</t>
    </rPh>
    <phoneticPr fontId="1"/>
  </si>
  <si>
    <t>学年</t>
    <rPh sb="0" eb="2">
      <t>ガクネン</t>
    </rPh>
    <phoneticPr fontId="1"/>
  </si>
  <si>
    <t>教　科</t>
    <rPh sb="0" eb="1">
      <t>キョウ</t>
    </rPh>
    <rPh sb="2" eb="3">
      <t>カ</t>
    </rPh>
    <phoneticPr fontId="1"/>
  </si>
  <si>
    <t>　　年　　組　担任</t>
    <rPh sb="2" eb="3">
      <t>ネン</t>
    </rPh>
    <rPh sb="5" eb="6">
      <t>クミ</t>
    </rPh>
    <rPh sb="7" eb="9">
      <t>タンニン</t>
    </rPh>
    <phoneticPr fontId="1"/>
  </si>
  <si>
    <t>　　立　　小学校</t>
    <rPh sb="2" eb="3">
      <t>リツ</t>
    </rPh>
    <rPh sb="5" eb="6">
      <t>ショウ</t>
    </rPh>
    <rPh sb="6" eb="8">
      <t>ガッコウ</t>
    </rPh>
    <phoneticPr fontId="1"/>
  </si>
  <si>
    <t>小問別正答一覧表</t>
    <rPh sb="0" eb="3">
      <t>ショウモンベツ</t>
    </rPh>
    <rPh sb="3" eb="5">
      <t>セイトウ</t>
    </rPh>
    <rPh sb="5" eb="8">
      <t>イチランヒョウ</t>
    </rPh>
    <phoneticPr fontId="1"/>
  </si>
  <si>
    <r>
      <t xml:space="preserve"> 正　答　数  </t>
    </r>
    <r>
      <rPr>
        <sz val="9.5"/>
        <color theme="1"/>
        <rFont val="ＭＳ ゴシック"/>
        <family val="3"/>
        <charset val="128"/>
      </rPr>
      <t xml:space="preserve"> </t>
    </r>
    <r>
      <rPr>
        <sz val="8.5"/>
        <color rgb="FFFF0000"/>
        <rFont val="ＭＳ ゴシック"/>
        <family val="3"/>
        <charset val="128"/>
      </rPr>
      <t>検査人数＝</t>
    </r>
    <rPh sb="1" eb="2">
      <t>セイ</t>
    </rPh>
    <rPh sb="3" eb="4">
      <t>コタエ</t>
    </rPh>
    <rPh sb="5" eb="6">
      <t>スウ</t>
    </rPh>
    <rPh sb="9" eb="13">
      <t>ケンサニンズウ</t>
    </rPh>
    <phoneticPr fontId="1"/>
  </si>
  <si>
    <t>大問１</t>
    <rPh sb="0" eb="2">
      <t>ダイモン</t>
    </rPh>
    <phoneticPr fontId="1"/>
  </si>
  <si>
    <t>大問２</t>
    <rPh sb="0" eb="2">
      <t>ダイモン</t>
    </rPh>
    <phoneticPr fontId="1"/>
  </si>
  <si>
    <t>大問３</t>
    <rPh sb="0" eb="2">
      <t>ダイモン</t>
    </rPh>
    <phoneticPr fontId="1"/>
  </si>
  <si>
    <t>大問４</t>
    <rPh sb="0" eb="2">
      <t>ダイモン</t>
    </rPh>
    <phoneticPr fontId="1"/>
  </si>
  <si>
    <t>大問５</t>
    <rPh sb="0" eb="2">
      <t>ダイモン</t>
    </rPh>
    <phoneticPr fontId="1"/>
  </si>
  <si>
    <t>大問６</t>
    <rPh sb="0" eb="2">
      <t>ダイモン</t>
    </rPh>
    <phoneticPr fontId="1"/>
  </si>
  <si>
    <t>大問７</t>
    <rPh sb="0" eb="2">
      <t>ダイモン</t>
    </rPh>
    <phoneticPr fontId="1"/>
  </si>
  <si>
    <t>大問８</t>
    <rPh sb="0" eb="2">
      <t>ダイモン</t>
    </rPh>
    <phoneticPr fontId="1"/>
  </si>
  <si>
    <t>大問９</t>
    <rPh sb="0" eb="2">
      <t>ダイモン</t>
    </rPh>
    <phoneticPr fontId="1"/>
  </si>
  <si>
    <t>大問10</t>
    <rPh sb="0" eb="2">
      <t>ダイモン</t>
    </rPh>
    <phoneticPr fontId="1"/>
  </si>
  <si>
    <t>　
　　問題番号
　　　観　点
　　　　領　域
配点
（満点）
名前
（または記号）</t>
    <rPh sb="4" eb="6">
      <t>モンダイ</t>
    </rPh>
    <rPh sb="6" eb="8">
      <t>バンゴウ</t>
    </rPh>
    <rPh sb="12" eb="13">
      <t>カン</t>
    </rPh>
    <rPh sb="14" eb="15">
      <t>テン</t>
    </rPh>
    <rPh sb="20" eb="21">
      <t>リョウ</t>
    </rPh>
    <rPh sb="22" eb="23">
      <t>イキ</t>
    </rPh>
    <rPh sb="24" eb="26">
      <t>ハイテン</t>
    </rPh>
    <rPh sb="28" eb="30">
      <t>マンテン</t>
    </rPh>
    <rPh sb="34" eb="36">
      <t>ナマエ</t>
    </rPh>
    <rPh sb="41" eb="43">
      <t>キゴウ</t>
    </rPh>
    <phoneticPr fontId="1"/>
  </si>
  <si>
    <t>　
　　観 点
　　　領 域　
　　　　大問番号
配点
（満点）
名前
（または記号）</t>
    <rPh sb="4" eb="5">
      <t>カン</t>
    </rPh>
    <rPh sb="6" eb="7">
      <t>テン</t>
    </rPh>
    <rPh sb="11" eb="12">
      <t>リョウ</t>
    </rPh>
    <rPh sb="13" eb="14">
      <t>イキ</t>
    </rPh>
    <rPh sb="20" eb="22">
      <t>ダイモン</t>
    </rPh>
    <rPh sb="22" eb="24">
      <t>バンゴウ</t>
    </rPh>
    <rPh sb="25" eb="27">
      <t>ハイテン</t>
    </rPh>
    <rPh sb="29" eb="31">
      <t>マンテン</t>
    </rPh>
    <rPh sb="35" eb="37">
      <t>ナマエ</t>
    </rPh>
    <rPh sb="42" eb="44">
      <t>キゴウ</t>
    </rPh>
    <phoneticPr fontId="1"/>
  </si>
  <si>
    <t>数
と
計
算</t>
    <rPh sb="0" eb="1">
      <t>スウ</t>
    </rPh>
    <rPh sb="6" eb="7">
      <t>ケイ</t>
    </rPh>
    <rPh sb="9" eb="10">
      <t>サン</t>
    </rPh>
    <phoneticPr fontId="1"/>
  </si>
  <si>
    <t>図
形</t>
    <rPh sb="0" eb="1">
      <t>ズ</t>
    </rPh>
    <rPh sb="7" eb="8">
      <t>カタチ</t>
    </rPh>
    <phoneticPr fontId="1"/>
  </si>
  <si>
    <t>測
定</t>
    <rPh sb="0" eb="1">
      <t>ハカ</t>
    </rPh>
    <rPh sb="7" eb="8">
      <t>サダム</t>
    </rPh>
    <phoneticPr fontId="1"/>
  </si>
  <si>
    <t>小問別正答一覧表</t>
    <rPh sb="0" eb="5">
      <t>ショウモンベツセイトウ</t>
    </rPh>
    <rPh sb="5" eb="8">
      <t>イチランヒョウ</t>
    </rPh>
    <phoneticPr fontId="1"/>
  </si>
  <si>
    <t>観点別・領域別正答率一覧表</t>
    <phoneticPr fontId="1"/>
  </si>
  <si>
    <t>　
　　　問題番号
　　　　観　点
　　　　　領　域
配点
（満点）
名前
（または記号）</t>
    <rPh sb="5" eb="7">
      <t>モンダイ</t>
    </rPh>
    <rPh sb="7" eb="9">
      <t>バンゴウ</t>
    </rPh>
    <rPh sb="14" eb="15">
      <t>カン</t>
    </rPh>
    <rPh sb="16" eb="17">
      <t>テン</t>
    </rPh>
    <rPh sb="23" eb="24">
      <t>リョウ</t>
    </rPh>
    <rPh sb="25" eb="26">
      <t>イキ</t>
    </rPh>
    <rPh sb="27" eb="29">
      <t>ハイテン</t>
    </rPh>
    <rPh sb="31" eb="33">
      <t>マンテン</t>
    </rPh>
    <rPh sb="37" eb="39">
      <t>ナマエ</t>
    </rPh>
    <rPh sb="44" eb="46">
      <t>キゴウ</t>
    </rPh>
    <phoneticPr fontId="1"/>
  </si>
  <si>
    <t>　　
　　観　点
　　　領　域
　　　　大問番号
配点
（満点）
名前
（または記号）</t>
    <rPh sb="5" eb="6">
      <t>カン</t>
    </rPh>
    <rPh sb="7" eb="8">
      <t>テン</t>
    </rPh>
    <rPh sb="12" eb="13">
      <t>リョウ</t>
    </rPh>
    <rPh sb="14" eb="15">
      <t>イキ</t>
    </rPh>
    <rPh sb="20" eb="21">
      <t>ダイ</t>
    </rPh>
    <rPh sb="21" eb="22">
      <t>トイ</t>
    </rPh>
    <rPh sb="22" eb="24">
      <t>バンゴウ</t>
    </rPh>
    <rPh sb="25" eb="27">
      <t>ハイテン</t>
    </rPh>
    <rPh sb="29" eb="31">
      <t>マンテン</t>
    </rPh>
    <rPh sb="35" eb="37">
      <t>ナマエ</t>
    </rPh>
    <rPh sb="42" eb="44">
      <t>キゴウ</t>
    </rPh>
    <phoneticPr fontId="1"/>
  </si>
  <si>
    <t>言
葉
・
情
報
・
言
語</t>
    <rPh sb="0" eb="1">
      <t>ゲン</t>
    </rPh>
    <rPh sb="2" eb="3">
      <t>ハ</t>
    </rPh>
    <rPh sb="6" eb="7">
      <t>ジョウ</t>
    </rPh>
    <rPh sb="8" eb="9">
      <t>ホウ</t>
    </rPh>
    <rPh sb="12" eb="13">
      <t>ゴン</t>
    </rPh>
    <rPh sb="14" eb="15">
      <t>ゴ</t>
    </rPh>
    <phoneticPr fontId="1"/>
  </si>
  <si>
    <t>話
す
・
聞
く</t>
    <rPh sb="0" eb="1">
      <t>ハナ</t>
    </rPh>
    <rPh sb="6" eb="7">
      <t>キ</t>
    </rPh>
    <phoneticPr fontId="1"/>
  </si>
  <si>
    <t>書
く</t>
    <rPh sb="0" eb="1">
      <t>カ</t>
    </rPh>
    <phoneticPr fontId="1"/>
  </si>
  <si>
    <t>読
む</t>
    <rPh sb="0" eb="1">
      <t>ヨ</t>
    </rPh>
    <phoneticPr fontId="1"/>
  </si>
  <si>
    <t>大
問
11</t>
    <rPh sb="0" eb="1">
      <t>オオ</t>
    </rPh>
    <rPh sb="2" eb="3">
      <t>モン</t>
    </rPh>
    <phoneticPr fontId="1"/>
  </si>
  <si>
    <t>　教科〔国語〕</t>
    <rPh sb="4" eb="6">
      <t>コクゴ</t>
    </rPh>
    <phoneticPr fontId="1"/>
  </si>
  <si>
    <r>
      <t xml:space="preserve"> 正　答　数   </t>
    </r>
    <r>
      <rPr>
        <sz val="8.5"/>
        <color rgb="FFFF0000"/>
        <rFont val="ＭＳ ゴシック"/>
        <family val="3"/>
        <charset val="128"/>
      </rPr>
      <t>検査人数＝</t>
    </r>
    <rPh sb="1" eb="2">
      <t>セイ</t>
    </rPh>
    <rPh sb="3" eb="4">
      <t>コタエ</t>
    </rPh>
    <rPh sb="5" eb="6">
      <t>スウ</t>
    </rPh>
    <rPh sb="9" eb="13">
      <t>ケンサニンズウ</t>
    </rPh>
    <phoneticPr fontId="1"/>
  </si>
  <si>
    <t>大問２</t>
    <rPh sb="0" eb="2">
      <t>ダイモン</t>
    </rPh>
    <phoneticPr fontId="1"/>
  </si>
  <si>
    <t>大問３</t>
    <rPh sb="0" eb="2">
      <t>ダイモン</t>
    </rPh>
    <phoneticPr fontId="1"/>
  </si>
  <si>
    <t>大問４</t>
    <rPh sb="0" eb="2">
      <t>ダイモン</t>
    </rPh>
    <phoneticPr fontId="1"/>
  </si>
  <si>
    <t>大問５</t>
    <rPh sb="0" eb="2">
      <t>ダイモン</t>
    </rPh>
    <phoneticPr fontId="1"/>
  </si>
  <si>
    <t>大問６</t>
    <rPh sb="0" eb="2">
      <t>ダイモン</t>
    </rPh>
    <phoneticPr fontId="1"/>
  </si>
  <si>
    <t>大問７</t>
    <rPh sb="0" eb="2">
      <t>ダイモン</t>
    </rPh>
    <phoneticPr fontId="1"/>
  </si>
  <si>
    <t>大問８</t>
    <rPh sb="0" eb="2">
      <t>ダイモン</t>
    </rPh>
    <phoneticPr fontId="1"/>
  </si>
  <si>
    <t>上</t>
    <rPh sb="0" eb="1">
      <t>ウエ</t>
    </rPh>
    <phoneticPr fontId="1"/>
  </si>
  <si>
    <t>下</t>
    <rPh sb="0" eb="1">
      <t>シタ</t>
    </rPh>
    <phoneticPr fontId="1"/>
  </si>
  <si>
    <t>大問11</t>
    <rPh sb="0" eb="2">
      <t>ダイモン</t>
    </rPh>
    <phoneticPr fontId="1"/>
  </si>
  <si>
    <t>あ</t>
    <phoneticPr fontId="1"/>
  </si>
  <si>
    <t>い</t>
    <phoneticPr fontId="1"/>
  </si>
  <si>
    <t>う</t>
    <phoneticPr fontId="1"/>
  </si>
  <si>
    <t>よい</t>
    <phoneticPr fontId="1"/>
  </si>
  <si>
    <t>国　語</t>
    <rPh sb="0" eb="1">
      <t>クニ</t>
    </rPh>
    <rPh sb="2" eb="3">
      <t>ゴ</t>
    </rPh>
    <phoneticPr fontId="1"/>
  </si>
  <si>
    <t>算　数</t>
    <rPh sb="0" eb="1">
      <t>サン</t>
    </rPh>
    <rPh sb="2" eb="3">
      <t>スウ</t>
    </rPh>
    <phoneticPr fontId="1"/>
  </si>
  <si>
    <t>※得点順に並べ替えるには、「得点順に並べ替える手順」を参照してください。</t>
    <rPh sb="1" eb="4">
      <t>トクテンジュン</t>
    </rPh>
    <rPh sb="5" eb="6">
      <t>ナラ</t>
    </rPh>
    <rPh sb="7" eb="8">
      <t>カ</t>
    </rPh>
    <rPh sb="14" eb="16">
      <t>トクテン</t>
    </rPh>
    <rPh sb="16" eb="17">
      <t>ジュン</t>
    </rPh>
    <rPh sb="18" eb="19">
      <t>ナラ</t>
    </rPh>
    <rPh sb="20" eb="21">
      <t>カ</t>
    </rPh>
    <rPh sb="23" eb="25">
      <t>テジュン</t>
    </rPh>
    <rPh sb="27" eb="29">
      <t>サンショウ</t>
    </rPh>
    <phoneticPr fontId="1"/>
  </si>
  <si>
    <t>※最初の順番に戻すときは、「番号」の列をキーにして並べ替えてください。</t>
    <rPh sb="1" eb="3">
      <t>サイショ</t>
    </rPh>
    <rPh sb="4" eb="6">
      <t>ジュンバン</t>
    </rPh>
    <rPh sb="7" eb="8">
      <t>モド</t>
    </rPh>
    <rPh sb="14" eb="16">
      <t>バンゴウ</t>
    </rPh>
    <rPh sb="18" eb="19">
      <t>レツ</t>
    </rPh>
    <rPh sb="25" eb="26">
      <t>ナラ</t>
    </rPh>
    <rPh sb="27" eb="28">
      <t>カ</t>
    </rPh>
    <phoneticPr fontId="1"/>
  </si>
  <si>
    <t>Ⅲ</t>
  </si>
  <si>
    <t>Ⅲ
思
考
・
判
断
・
表
現</t>
    <rPh sb="2" eb="3">
      <t>シ</t>
    </rPh>
    <rPh sb="4" eb="5">
      <t>コウ</t>
    </rPh>
    <rPh sb="8" eb="9">
      <t>ワ</t>
    </rPh>
    <rPh sb="10" eb="11">
      <t>ダン</t>
    </rPh>
    <rPh sb="14" eb="15">
      <t>ヒョウ</t>
    </rPh>
    <rPh sb="16" eb="17">
      <t>ゲン</t>
    </rPh>
    <phoneticPr fontId="1"/>
  </si>
  <si>
    <t>Ⅲ・２</t>
  </si>
  <si>
    <t>Ⅲ・３</t>
  </si>
  <si>
    <t>Ⅲ・４</t>
  </si>
  <si>
    <t>Ⅱ</t>
  </si>
  <si>
    <t>Ⅱ
知
識
・
技
能</t>
    <rPh sb="2" eb="3">
      <t>チ</t>
    </rPh>
    <rPh sb="4" eb="5">
      <t>シキ</t>
    </rPh>
    <rPh sb="8" eb="9">
      <t>ギ</t>
    </rPh>
    <rPh sb="10" eb="11">
      <t>ノウ</t>
    </rPh>
    <phoneticPr fontId="1"/>
  </si>
  <si>
    <t>Ⅱ・１</t>
  </si>
  <si>
    <t>Ⅰ
主
取体
り的
組に
む学
態習
度に</t>
    <rPh sb="2" eb="3">
      <t>シュ</t>
    </rPh>
    <rPh sb="4" eb="5">
      <t>シュ</t>
    </rPh>
    <rPh sb="5" eb="6">
      <t>タイ</t>
    </rPh>
    <rPh sb="8" eb="9">
      <t>テキ</t>
    </rPh>
    <rPh sb="10" eb="11">
      <t>クミ</t>
    </rPh>
    <rPh sb="14" eb="15">
      <t>ガク</t>
    </rPh>
    <rPh sb="16" eb="17">
      <t>タイ</t>
    </rPh>
    <rPh sb="17" eb="18">
      <t>シュウ</t>
    </rPh>
    <rPh sb="19" eb="20">
      <t>ド</t>
    </rPh>
    <phoneticPr fontId="1"/>
  </si>
  <si>
    <t>Ⅲ・Ａ</t>
  </si>
  <si>
    <t>Ⅲ・Ｂ</t>
  </si>
  <si>
    <t>Ⅲ・Ｃ</t>
  </si>
  <si>
    <t>Ⅱ・Ａ</t>
  </si>
  <si>
    <t>Ⅱ・Ｂ</t>
  </si>
  <si>
    <t>Ⅱ・Ｃ</t>
  </si>
  <si>
    <t>Ⅱ・Ｄ</t>
  </si>
  <si>
    <t>千葉県標準学力検査の結果</t>
    <rPh sb="0" eb="9">
      <t>チバケンヒョウジュンガクリョクケンサ</t>
    </rPh>
    <rPh sb="10" eb="12">
      <t>ケッカ</t>
    </rPh>
    <phoneticPr fontId="1"/>
  </si>
  <si>
    <t>せいせきひょう</t>
    <phoneticPr fontId="1"/>
  </si>
  <si>
    <t>組</t>
    <rPh sb="0" eb="1">
      <t>クミ</t>
    </rPh>
    <phoneticPr fontId="1"/>
  </si>
  <si>
    <t>番</t>
    <rPh sb="0" eb="1">
      <t>バン</t>
    </rPh>
    <phoneticPr fontId="1"/>
  </si>
  <si>
    <t>名前</t>
    <rPh sb="0" eb="2">
      <t>ナマエ</t>
    </rPh>
    <phoneticPr fontId="1"/>
  </si>
  <si>
    <t>教　か</t>
    <rPh sb="0" eb="1">
      <t>キョウ</t>
    </rPh>
    <phoneticPr fontId="1"/>
  </si>
  <si>
    <t>合　計</t>
    <rPh sb="0" eb="1">
      <t>ア</t>
    </rPh>
    <rPh sb="2" eb="3">
      <t>ケイ</t>
    </rPh>
    <phoneticPr fontId="1"/>
  </si>
  <si>
    <t>まん点</t>
    <rPh sb="2" eb="3">
      <t>テン</t>
    </rPh>
    <phoneticPr fontId="1"/>
  </si>
  <si>
    <t>正答りつ</t>
    <rPh sb="0" eb="2">
      <t>セイトウ</t>
    </rPh>
    <phoneticPr fontId="1"/>
  </si>
  <si>
    <t>・記入の仕方…正答「１」、誤答「０」、無答「空欄」    ・ ①、②…は問題番号。Ⅱ、Ⅲは観点。１､２､３､４は領域を表します。   ・一つの小問に複数の答えがある場合は、領域番号下の空欄に正答を入力してから結果を入力</t>
    <rPh sb="21" eb="23">
      <t>クウラン</t>
    </rPh>
    <rPh sb="67" eb="68">
      <t>ヒト</t>
    </rPh>
    <rPh sb="70" eb="72">
      <t>ショウモン</t>
    </rPh>
    <rPh sb="73" eb="75">
      <t>フクスウ</t>
    </rPh>
    <rPh sb="76" eb="77">
      <t>コタ</t>
    </rPh>
    <rPh sb="81" eb="83">
      <t>バアイ</t>
    </rPh>
    <rPh sb="86" eb="91">
      <t>リョウイキバンゴウシタ</t>
    </rPh>
    <rPh sb="91" eb="92">
      <t>ラン</t>
    </rPh>
    <rPh sb="92" eb="93">
      <t>クウ</t>
    </rPh>
    <rPh sb="94" eb="96">
      <t>セイトウ</t>
    </rPh>
    <rPh sb="97" eb="99">
      <t>ニュウリョク</t>
    </rPh>
    <rPh sb="103" eb="105">
      <t>ケッカ</t>
    </rPh>
    <rPh sb="106" eb="108">
      <t>ニュウリョク</t>
    </rPh>
    <phoneticPr fontId="1"/>
  </si>
  <si>
    <t>　・記入の仕方…正答「１」、誤答「０」、無答「空欄」      ・①、②…は問題番号。Ⅱ、Ⅲは観点。ＡＢＣＤは領域を表します。</t>
    <rPh sb="23" eb="25">
      <t>クウラン</t>
    </rPh>
    <rPh sb="38" eb="42">
      <t>モンダイバンゴウ</t>
    </rPh>
    <rPh sb="47" eb="49">
      <t>カンテン</t>
    </rPh>
    <rPh sb="55" eb="57">
      <t>リョウイキ</t>
    </rPh>
    <rPh sb="58" eb="59">
      <t>アラワ</t>
    </rPh>
    <phoneticPr fontId="1"/>
  </si>
  <si>
    <t>もう
少し</t>
    <rPh sb="3" eb="4">
      <t>スコ</t>
    </rPh>
    <phoneticPr fontId="1"/>
  </si>
  <si>
    <t>度数分布表</t>
    <rPh sb="0" eb="5">
      <t>ドスウブンプヒョウ</t>
    </rPh>
    <phoneticPr fontId="1"/>
  </si>
  <si>
    <t>階　　級</t>
    <rPh sb="0" eb="1">
      <t>カイ</t>
    </rPh>
    <rPh sb="3" eb="4">
      <t>キュウ</t>
    </rPh>
    <phoneticPr fontId="1"/>
  </si>
  <si>
    <t>人　数</t>
    <rPh sb="0" eb="1">
      <t>ヒト</t>
    </rPh>
    <rPh sb="2" eb="3">
      <t>スウ</t>
    </rPh>
    <phoneticPr fontId="1"/>
  </si>
  <si>
    <t>0-10</t>
    <phoneticPr fontId="1"/>
  </si>
  <si>
    <t>11-20</t>
    <phoneticPr fontId="1"/>
  </si>
  <si>
    <t>21-30</t>
    <phoneticPr fontId="1"/>
  </si>
  <si>
    <t>31-40</t>
    <phoneticPr fontId="1"/>
  </si>
  <si>
    <t>41-50</t>
    <phoneticPr fontId="1"/>
  </si>
  <si>
    <t>51-60</t>
    <phoneticPr fontId="1"/>
  </si>
  <si>
    <t>61-70</t>
    <phoneticPr fontId="1"/>
  </si>
  <si>
    <t>71-80</t>
    <phoneticPr fontId="1"/>
  </si>
  <si>
    <t>81-90</t>
    <phoneticPr fontId="1"/>
  </si>
  <si>
    <t>91-100</t>
    <phoneticPr fontId="1"/>
  </si>
  <si>
    <t>合　　計</t>
    <rPh sb="0" eb="1">
      <t>ア</t>
    </rPh>
    <rPh sb="3" eb="4">
      <t>ケイ</t>
    </rPh>
    <phoneticPr fontId="1"/>
  </si>
  <si>
    <t>２</t>
    <phoneticPr fontId="1"/>
  </si>
  <si>
    <t>千葉県標準学力検査  －観点別到達度－</t>
    <phoneticPr fontId="1"/>
  </si>
  <si>
    <t>得点順一覧表</t>
    <rPh sb="0" eb="2">
      <t>トクテン</t>
    </rPh>
    <rPh sb="2" eb="3">
      <t>ジュン</t>
    </rPh>
    <rPh sb="3" eb="6">
      <t>イチランヒョウ</t>
    </rPh>
    <phoneticPr fontId="1"/>
  </si>
  <si>
    <t>とく点</t>
    <rPh sb="2" eb="3">
      <t>テン</t>
    </rPh>
    <phoneticPr fontId="1"/>
  </si>
  <si>
    <t>２年</t>
    <rPh sb="1" eb="2">
      <t>ネン</t>
    </rPh>
    <phoneticPr fontId="1"/>
  </si>
  <si>
    <t>観点別評価基準一覧表</t>
    <rPh sb="0" eb="2">
      <t>カンテン</t>
    </rPh>
    <rPh sb="2" eb="3">
      <t>ベツ</t>
    </rPh>
    <rPh sb="3" eb="5">
      <t>ヒョウカ</t>
    </rPh>
    <rPh sb="5" eb="7">
      <t>キジュン</t>
    </rPh>
    <rPh sb="7" eb="10">
      <t>イチランヒョウ</t>
    </rPh>
    <phoneticPr fontId="1"/>
  </si>
  <si>
    <t>配 点</t>
    <rPh sb="0" eb="1">
      <t>ハイ</t>
    </rPh>
    <rPh sb="2" eb="3">
      <t>テン</t>
    </rPh>
    <phoneticPr fontId="1"/>
  </si>
  <si>
    <t xml:space="preserve"> Ⅰ 主体的に学習に取り組む態度</t>
    <rPh sb="3" eb="6">
      <t>シュタイテキ</t>
    </rPh>
    <rPh sb="7" eb="9">
      <t>ガクシュウ</t>
    </rPh>
    <rPh sb="10" eb="11">
      <t>ト</t>
    </rPh>
    <rPh sb="12" eb="13">
      <t>ク</t>
    </rPh>
    <rPh sb="14" eb="16">
      <t>タイド</t>
    </rPh>
    <phoneticPr fontId="1"/>
  </si>
  <si>
    <t>０～ ２</t>
    <phoneticPr fontId="1"/>
  </si>
  <si>
    <t xml:space="preserve"> Ⅱ 知識・技能</t>
    <rPh sb="3" eb="5">
      <t>チシキ</t>
    </rPh>
    <rPh sb="6" eb="8">
      <t>ギノウ</t>
    </rPh>
    <phoneticPr fontId="1"/>
  </si>
  <si>
    <t xml:space="preserve"> Ⅲ 思考・判断・表現</t>
    <rPh sb="3" eb="5">
      <t>シコウ</t>
    </rPh>
    <rPh sb="6" eb="8">
      <t>ハンダン</t>
    </rPh>
    <rPh sb="9" eb="11">
      <t>ヒョウゲン</t>
    </rPh>
    <phoneticPr fontId="1"/>
  </si>
  <si>
    <t>（第２学年）</t>
    <rPh sb="1" eb="2">
      <t>ダイ</t>
    </rPh>
    <rPh sb="3" eb="5">
      <t>ガクネン</t>
    </rPh>
    <phoneticPr fontId="1"/>
  </si>
  <si>
    <t xml:space="preserve">
学
力
偏
差
値</t>
    <rPh sb="1" eb="2">
      <t>マナブ</t>
    </rPh>
    <rPh sb="3" eb="4">
      <t>チカラ</t>
    </rPh>
    <rPh sb="5" eb="6">
      <t>ヘン</t>
    </rPh>
    <rPh sb="7" eb="8">
      <t>サ</t>
    </rPh>
    <rPh sb="9" eb="10">
      <t>チ</t>
    </rPh>
    <phoneticPr fontId="1"/>
  </si>
  <si>
    <t>偏差値</t>
    <rPh sb="0" eb="3">
      <t>ヘンサチ</t>
    </rPh>
    <phoneticPr fontId="1"/>
  </si>
  <si>
    <r>
      <t>※注意：欠席者は、</t>
    </r>
    <r>
      <rPr>
        <sz val="10"/>
        <color rgb="FFFF0000"/>
        <rFont val="ＭＳ Ｐゴシック"/>
        <family val="3"/>
        <charset val="128"/>
        <scheme val="minor"/>
      </rPr>
      <t>番号の欄を空白</t>
    </r>
    <r>
      <rPr>
        <sz val="10"/>
        <color theme="1"/>
        <rFont val="ＭＳ Ｐゴシック"/>
        <family val="2"/>
        <charset val="128"/>
        <scheme val="minor"/>
      </rPr>
      <t>にします。（例：１、２、空白、４、…）。番号の欄に入力した個数が検査人数になります。</t>
    </r>
    <phoneticPr fontId="1"/>
  </si>
  <si>
    <r>
      <rPr>
        <sz val="10"/>
        <color rgb="FFFF0000"/>
        <rFont val="ＭＳ Ｐゴシック"/>
        <family val="3"/>
        <charset val="128"/>
        <scheme val="minor"/>
      </rPr>
      <t>ヒント‼</t>
    </r>
    <r>
      <rPr>
        <sz val="10"/>
        <color theme="1"/>
        <rFont val="ＭＳ Ｐゴシック"/>
        <family val="3"/>
        <charset val="128"/>
        <scheme val="minor"/>
      </rPr>
      <t>　直前の作業を『繰り返す』ときは、　Ｆ４　キーを押します。</t>
    </r>
    <rPh sb="5" eb="7">
      <t>チョクゼン</t>
    </rPh>
    <rPh sb="8" eb="10">
      <t>サギョウ</t>
    </rPh>
    <rPh sb="12" eb="13">
      <t>ク</t>
    </rPh>
    <rPh sb="14" eb="15">
      <t>カエ</t>
    </rPh>
    <rPh sb="28" eb="29">
      <t>オ</t>
    </rPh>
    <phoneticPr fontId="1"/>
  </si>
  <si>
    <t>合計点</t>
    <rPh sb="0" eb="2">
      <t>ゴウケイ</t>
    </rPh>
    <rPh sb="2" eb="3">
      <t>テン</t>
    </rPh>
    <phoneticPr fontId="1"/>
  </si>
  <si>
    <t>62～70</t>
    <phoneticPr fontId="1"/>
  </si>
  <si>
    <t>２年　組 　総 得 点  一 覧 表</t>
    <rPh sb="1" eb="2">
      <t>ネン</t>
    </rPh>
    <rPh sb="3" eb="4">
      <t>クミ</t>
    </rPh>
    <rPh sb="6" eb="7">
      <t>ソウ</t>
    </rPh>
    <rPh sb="8" eb="9">
      <t>エ</t>
    </rPh>
    <rPh sb="10" eb="11">
      <t>テン</t>
    </rPh>
    <rPh sb="13" eb="14">
      <t>イチ</t>
    </rPh>
    <rPh sb="15" eb="16">
      <t>ラン</t>
    </rPh>
    <rPh sb="17" eb="18">
      <t>ヒョウ</t>
    </rPh>
    <phoneticPr fontId="1"/>
  </si>
  <si>
    <t>観            点</t>
    <rPh sb="0" eb="1">
      <t>カン</t>
    </rPh>
    <rPh sb="13" eb="14">
      <t>テン</t>
    </rPh>
    <phoneticPr fontId="1"/>
  </si>
  <si>
    <t>国
語</t>
    <rPh sb="0" eb="1">
      <t>クニ</t>
    </rPh>
    <rPh sb="2" eb="3">
      <t>ゴ</t>
    </rPh>
    <phoneticPr fontId="1"/>
  </si>
  <si>
    <t>算
数</t>
    <rPh sb="0" eb="1">
      <t>サン</t>
    </rPh>
    <rPh sb="2" eb="3">
      <t>スウ</t>
    </rPh>
    <phoneticPr fontId="1"/>
  </si>
  <si>
    <t>たいへん</t>
    <phoneticPr fontId="1"/>
  </si>
  <si>
    <t>０～２</t>
    <phoneticPr fontId="1"/>
  </si>
  <si>
    <t>４～８</t>
    <phoneticPr fontId="1"/>
  </si>
  <si>
    <t>０～19</t>
    <phoneticPr fontId="1"/>
  </si>
  <si>
    <t>０～21</t>
    <phoneticPr fontId="1"/>
  </si>
  <si>
    <t>０～37</t>
    <phoneticPr fontId="1"/>
  </si>
  <si>
    <t>０～５</t>
    <phoneticPr fontId="1"/>
  </si>
  <si>
    <t>20～35</t>
    <phoneticPr fontId="1"/>
  </si>
  <si>
    <t>36～40</t>
    <phoneticPr fontId="1"/>
  </si>
  <si>
    <t>22～47</t>
    <phoneticPr fontId="1"/>
  </si>
  <si>
    <t>48～60</t>
    <phoneticPr fontId="1"/>
  </si>
  <si>
    <t>38～61</t>
    <phoneticPr fontId="1"/>
  </si>
  <si>
    <t>６～22</t>
    <phoneticPr fontId="1"/>
  </si>
  <si>
    <t>23～30</t>
    <phoneticPr fontId="1"/>
  </si>
  <si>
    <t>もう少し</t>
    <rPh sb="2" eb="3">
      <t>スコ</t>
    </rPh>
    <phoneticPr fontId="1"/>
  </si>
  <si>
    <t>大変良い</t>
    <rPh sb="0" eb="3">
      <t>タイヘンヨ</t>
    </rPh>
    <phoneticPr fontId="1"/>
  </si>
  <si>
    <t>おおむねよい</t>
    <phoneticPr fontId="1"/>
  </si>
  <si>
    <t>おおむね</t>
    <phoneticPr fontId="1"/>
  </si>
  <si>
    <t>あなたの</t>
    <phoneticPr fontId="1"/>
  </si>
  <si>
    <t>けんの</t>
    <phoneticPr fontId="1"/>
  </si>
  <si>
    <t>標準
偏差</t>
    <rPh sb="0" eb="2">
      <t>ヒョウジュン</t>
    </rPh>
    <rPh sb="3" eb="5">
      <t>ヘンサ</t>
    </rPh>
    <phoneticPr fontId="1"/>
  </si>
  <si>
    <t>「主体的に学習に取り組む態度」集計表</t>
    <rPh sb="1" eb="4">
      <t>シュタイテキ</t>
    </rPh>
    <rPh sb="5" eb="7">
      <t>ガクシュウ</t>
    </rPh>
    <rPh sb="8" eb="9">
      <t>ト</t>
    </rPh>
    <rPh sb="10" eb="11">
      <t>ク</t>
    </rPh>
    <rPh sb="12" eb="14">
      <t>タイド</t>
    </rPh>
    <rPh sb="15" eb="17">
      <t>シュウケイ</t>
    </rPh>
    <rPh sb="17" eb="18">
      <t>ヒョウ</t>
    </rPh>
    <phoneticPr fontId="1"/>
  </si>
  <si>
    <t>　　　立　　小学校</t>
    <rPh sb="3" eb="4">
      <t>リツ</t>
    </rPh>
    <rPh sb="6" eb="9">
      <t>ショウガッコウ</t>
    </rPh>
    <phoneticPr fontId="1"/>
  </si>
  <si>
    <t>◆ア､イ､ウ､エを入力する。</t>
    <rPh sb="9" eb="11">
      <t>ニュウリョク</t>
    </rPh>
    <phoneticPr fontId="1"/>
  </si>
  <si>
    <t>エ</t>
    <phoneticPr fontId="1"/>
  </si>
  <si>
    <t>ア</t>
    <phoneticPr fontId="1"/>
  </si>
  <si>
    <t>ウ</t>
    <phoneticPr fontId="1"/>
  </si>
  <si>
    <t>イ</t>
    <phoneticPr fontId="1"/>
  </si>
  <si>
    <t>アイ…２点　ウエ…０点</t>
    <rPh sb="4" eb="5">
      <t>テン</t>
    </rPh>
    <rPh sb="10" eb="11">
      <t>テン</t>
    </rPh>
    <phoneticPr fontId="1"/>
  </si>
  <si>
    <t>集 計 結 果（％）</t>
    <rPh sb="0" eb="1">
      <t>シュウ</t>
    </rPh>
    <rPh sb="2" eb="3">
      <t>ケイ</t>
    </rPh>
    <rPh sb="4" eb="5">
      <t>ケツ</t>
    </rPh>
    <rPh sb="6" eb="7">
      <t>カ</t>
    </rPh>
    <phoneticPr fontId="1"/>
  </si>
  <si>
    <t>検査
人数</t>
    <rPh sb="0" eb="2">
      <t>ケンサ</t>
    </rPh>
    <rPh sb="3" eb="5">
      <t>ニンズウ</t>
    </rPh>
    <phoneticPr fontId="1"/>
  </si>
  <si>
    <t>カタカナ入力にする（パソコンにより異なる)</t>
    <phoneticPr fontId="1"/>
  </si>
  <si>
    <t>※数値は小数第１位を四捨五入するので、合計が100％になら</t>
    <rPh sb="1" eb="3">
      <t>スウチ</t>
    </rPh>
    <rPh sb="4" eb="6">
      <t>ショウスウ</t>
    </rPh>
    <rPh sb="6" eb="7">
      <t>ダイ</t>
    </rPh>
    <rPh sb="8" eb="9">
      <t>イ</t>
    </rPh>
    <rPh sb="10" eb="14">
      <t>シシャゴニュウ</t>
    </rPh>
    <rPh sb="19" eb="21">
      <t>ゴウケイ</t>
    </rPh>
    <phoneticPr fontId="1"/>
  </si>
  <si>
    <t>を押すと元に戻る</t>
    <rPh sb="1" eb="2">
      <t>オ</t>
    </rPh>
    <rPh sb="4" eb="5">
      <t>モト</t>
    </rPh>
    <rPh sb="6" eb="7">
      <t>モド</t>
    </rPh>
    <phoneticPr fontId="1"/>
  </si>
  <si>
    <t>　ない場合があります。</t>
    <rPh sb="3" eb="5">
      <t>バアイ</t>
    </rPh>
    <phoneticPr fontId="1"/>
  </si>
  <si>
    <t>小２国</t>
    <rPh sb="0" eb="1">
      <t>ショウ</t>
    </rPh>
    <rPh sb="2" eb="3">
      <t>コク</t>
    </rPh>
    <phoneticPr fontId="1"/>
  </si>
  <si>
    <t>小2算</t>
    <rPh sb="0" eb="1">
      <t>ショウ</t>
    </rPh>
    <rPh sb="2" eb="3">
      <t>サン</t>
    </rPh>
    <phoneticPr fontId="1"/>
  </si>
  <si>
    <t>２年　組　担任</t>
    <rPh sb="1" eb="2">
      <t>ネン</t>
    </rPh>
    <rPh sb="3" eb="4">
      <t>クミ</t>
    </rPh>
    <rPh sb="5" eb="7">
      <t>タンニン</t>
    </rPh>
    <phoneticPr fontId="1"/>
  </si>
  <si>
    <t>２年　組 担任　</t>
    <rPh sb="1" eb="2">
      <t>ネン</t>
    </rPh>
    <rPh sb="3" eb="4">
      <t>クミ</t>
    </rPh>
    <rPh sb="5" eb="7">
      <t>タンニン</t>
    </rPh>
    <phoneticPr fontId="1"/>
  </si>
  <si>
    <t>順番</t>
    <rPh sb="0" eb="2">
      <t>ジュンバン</t>
    </rPh>
    <phoneticPr fontId="1"/>
  </si>
  <si>
    <t>自校採点用　総得点評価基準一覧表（第２学年）</t>
    <rPh sb="0" eb="4">
      <t>ジコウサイテン</t>
    </rPh>
    <rPh sb="4" eb="5">
      <t>ヨウ</t>
    </rPh>
    <rPh sb="13" eb="15">
      <t>イチラン</t>
    </rPh>
    <phoneticPr fontId="1"/>
  </si>
  <si>
    <t>０～41</t>
    <phoneticPr fontId="1"/>
  </si>
  <si>
    <t>42～63</t>
    <phoneticPr fontId="1"/>
  </si>
  <si>
    <t>64～83</t>
    <phoneticPr fontId="1"/>
  </si>
  <si>
    <t>84～100</t>
    <phoneticPr fontId="1"/>
  </si>
  <si>
    <t>０～43</t>
    <phoneticPr fontId="1"/>
  </si>
  <si>
    <t>44～64</t>
    <phoneticPr fontId="1"/>
  </si>
  <si>
    <t>65～84</t>
    <phoneticPr fontId="1"/>
  </si>
  <si>
    <t>85～100</t>
    <phoneticPr fontId="1"/>
  </si>
  <si>
    <t>　　　　立　　　　小学校</t>
    <rPh sb="4" eb="5">
      <t>リツ</t>
    </rPh>
    <rPh sb="9" eb="10">
      <t>ショウ</t>
    </rPh>
    <rPh sb="10" eb="12">
      <t>ガッコウ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</si>
</sst>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0_);[Red]\(0.0\)"/>
    <numFmt numFmtId="178" formatCode="0_);[Red]\(0\)"/>
    <numFmt numFmtId="179" formatCode="0.0_ "/>
    <numFmt numFmtId="180" formatCode="0.00_ "/>
    <numFmt numFmtId="181" formatCode="0.0;[Red]0.0"/>
    <numFmt numFmtId="182" formatCode="0;[Red]0"/>
    <numFmt numFmtId="183" formatCode="0.00;[Red]0.00"/>
  </numFmts>
  <fonts count="48" x14ac:knownFonts="1">
    <font>
      <sz val="11"/>
      <color theme="1"/>
      <name val="ＭＳ Ｐゴシック"/>
      <family val="2"/>
      <charset val="128"/>
      <scheme val="minor"/>
    </font>
    <font>
      <sz val="6"/>
      <name val="ＭＳ Ｐゴシック"/>
      <family val="2"/>
      <charset val="128"/>
      <scheme val="minor"/>
    </font>
    <font>
      <sz val="9"/>
      <color theme="1"/>
      <name val="ＭＳ Ｐ明朝"/>
      <family val="1"/>
      <charset val="128"/>
    </font>
    <font>
      <sz val="11"/>
      <color theme="1"/>
      <name val="ＭＳ Ｐ明朝"/>
      <family val="1"/>
      <charset val="128"/>
    </font>
    <font>
      <sz val="10"/>
      <color theme="1"/>
      <name val="ＭＳ Ｐ明朝"/>
      <family val="1"/>
      <charset val="128"/>
    </font>
    <font>
      <sz val="8"/>
      <color theme="1"/>
      <name val="ＭＳ 明朝"/>
      <family val="1"/>
      <charset val="128"/>
    </font>
    <font>
      <sz val="8"/>
      <color theme="1"/>
      <name val="ＭＳ Ｐ明朝"/>
      <family val="1"/>
      <charset val="128"/>
    </font>
    <font>
      <sz val="9"/>
      <color theme="1"/>
      <name val="ＭＳ 明朝"/>
      <family val="1"/>
      <charset val="128"/>
    </font>
    <font>
      <sz val="10"/>
      <color theme="1"/>
      <name val="ＭＳ 明朝"/>
      <family val="1"/>
      <charset val="128"/>
    </font>
    <font>
      <sz val="9.5"/>
      <color theme="1"/>
      <name val="ＭＳ Ｐゴシック"/>
      <family val="2"/>
      <charset val="128"/>
      <scheme val="minor"/>
    </font>
    <font>
      <sz val="9.5"/>
      <color theme="1"/>
      <name val="ＭＳ ゴシック"/>
      <family val="3"/>
      <charset val="128"/>
    </font>
    <font>
      <sz val="9"/>
      <color theme="5"/>
      <name val="ＭＳ Ｐ明朝"/>
      <family val="1"/>
      <charset val="128"/>
    </font>
    <font>
      <sz val="12"/>
      <color theme="1"/>
      <name val="ＭＳ Ｐゴシック"/>
      <family val="2"/>
      <charset val="128"/>
      <scheme val="minor"/>
    </font>
    <font>
      <sz val="10.5"/>
      <color theme="1"/>
      <name val="ＭＳ Ｐゴシック"/>
      <family val="3"/>
      <charset val="128"/>
      <scheme val="minor"/>
    </font>
    <font>
      <sz val="12"/>
      <color theme="1"/>
      <name val="ＭＳ 明朝"/>
      <family val="1"/>
      <charset val="128"/>
    </font>
    <font>
      <sz val="18"/>
      <color theme="1"/>
      <name val="ＭＳ 明朝"/>
      <family val="1"/>
      <charset val="128"/>
    </font>
    <font>
      <sz val="12"/>
      <color theme="1"/>
      <name val="ＭＳ Ｐゴシック"/>
      <family val="2"/>
      <charset val="128"/>
      <scheme val="major"/>
    </font>
    <font>
      <sz val="8"/>
      <color theme="1"/>
      <name val="ＭＳ Ｐゴシック"/>
      <family val="2"/>
      <charset val="128"/>
      <scheme val="minor"/>
    </font>
    <font>
      <sz val="9.5"/>
      <color theme="1"/>
      <name val="ＭＳ Ｐ明朝"/>
      <family val="1"/>
      <charset val="128"/>
    </font>
    <font>
      <sz val="9.5"/>
      <color theme="1"/>
      <name val="ＭＳ 明朝"/>
      <family val="1"/>
      <charset val="128"/>
    </font>
    <font>
      <sz val="9.5"/>
      <color theme="1"/>
      <name val="游明朝"/>
      <family val="1"/>
      <charset val="128"/>
    </font>
    <font>
      <sz val="10.5"/>
      <color theme="1"/>
      <name val="ＭＳ ゴシック"/>
      <family val="3"/>
      <charset val="128"/>
    </font>
    <font>
      <sz val="10.5"/>
      <color theme="1"/>
      <name val="ＭＳ Ｐゴシック"/>
      <family val="3"/>
      <charset val="128"/>
    </font>
    <font>
      <sz val="10"/>
      <color theme="1"/>
      <name val="ＭＳ Ｐゴシック"/>
      <family val="3"/>
      <charset val="128"/>
    </font>
    <font>
      <sz val="10"/>
      <color theme="1"/>
      <name val="ＭＳ Ｐゴシック"/>
      <family val="3"/>
      <charset val="128"/>
      <scheme val="minor"/>
    </font>
    <font>
      <sz val="9.5"/>
      <color theme="1"/>
      <name val="ＭＳ Ｐゴシック"/>
      <family val="3"/>
      <charset val="128"/>
    </font>
    <font>
      <sz val="10"/>
      <color theme="1"/>
      <name val="ＭＳ Ｐゴシック"/>
      <family val="2"/>
      <charset val="128"/>
      <scheme val="minor"/>
    </font>
    <font>
      <sz val="11"/>
      <color theme="1"/>
      <name val="ＭＳ Ｐゴシック"/>
      <family val="3"/>
      <charset val="128"/>
    </font>
    <font>
      <sz val="14"/>
      <color theme="1"/>
      <name val="ＭＳ 明朝"/>
      <family val="1"/>
      <charset val="128"/>
    </font>
    <font>
      <sz val="11"/>
      <color theme="1"/>
      <name val="ＭＳ 明朝"/>
      <family val="1"/>
      <charset val="128"/>
    </font>
    <font>
      <sz val="9.5"/>
      <color rgb="FFFF0000"/>
      <name val="ＭＳ Ｐゴシック"/>
      <family val="3"/>
      <charset val="128"/>
      <scheme val="minor"/>
    </font>
    <font>
      <sz val="8.5"/>
      <color rgb="FFFF0000"/>
      <name val="ＭＳ ゴシック"/>
      <family val="3"/>
      <charset val="128"/>
    </font>
    <font>
      <sz val="12"/>
      <color theme="1"/>
      <name val="ＭＳ Ｐゴシック"/>
      <family val="3"/>
      <charset val="128"/>
      <scheme val="minor"/>
    </font>
    <font>
      <sz val="11"/>
      <color theme="1"/>
      <name val="游ゴシック"/>
      <family val="3"/>
      <charset val="128"/>
    </font>
    <font>
      <sz val="10"/>
      <color theme="1"/>
      <name val="游ゴシック"/>
      <family val="3"/>
      <charset val="128"/>
    </font>
    <font>
      <sz val="12"/>
      <color theme="1"/>
      <name val="游ゴシック"/>
      <family val="3"/>
      <charset val="128"/>
    </font>
    <font>
      <sz val="10.5"/>
      <color theme="1"/>
      <name val="游ゴシック"/>
      <family val="3"/>
      <charset val="128"/>
    </font>
    <font>
      <sz val="9"/>
      <color rgb="FFFF0000"/>
      <name val="ＭＳ Ｐ明朝"/>
      <family val="1"/>
      <charset val="128"/>
    </font>
    <font>
      <sz val="13"/>
      <color theme="1"/>
      <name val="游ゴシック"/>
      <family val="3"/>
      <charset val="128"/>
    </font>
    <font>
      <sz val="15"/>
      <color theme="1"/>
      <name val="游ゴシック"/>
      <family val="3"/>
      <charset val="128"/>
    </font>
    <font>
      <sz val="11"/>
      <color rgb="FFFF0000"/>
      <name val="ＭＳ Ｐゴシック"/>
      <family val="2"/>
      <charset val="128"/>
      <scheme val="minor"/>
    </font>
    <font>
      <sz val="18"/>
      <color rgb="FFFF0000"/>
      <name val="游ゴシック"/>
      <family val="3"/>
      <charset val="128"/>
    </font>
    <font>
      <sz val="9.5"/>
      <color rgb="FFFF0000"/>
      <name val="ＭＳ Ｐゴシック"/>
      <family val="2"/>
      <charset val="128"/>
      <scheme val="minor"/>
    </font>
    <font>
      <sz val="10.5"/>
      <color theme="1"/>
      <name val="ＭＳ Ｐゴシック"/>
      <family val="2"/>
      <charset val="128"/>
      <scheme val="minor"/>
    </font>
    <font>
      <sz val="10"/>
      <color rgb="FFFF0000"/>
      <name val="ＭＳ Ｐゴシック"/>
      <family val="3"/>
      <charset val="128"/>
      <scheme val="minor"/>
    </font>
    <font>
      <b/>
      <sz val="11"/>
      <color theme="1"/>
      <name val="游ゴシック Light"/>
      <family val="3"/>
      <charset val="128"/>
    </font>
    <font>
      <b/>
      <sz val="10.5"/>
      <color theme="1"/>
      <name val="游ゴシック Light"/>
      <family val="3"/>
      <charset val="128"/>
    </font>
    <font>
      <sz val="11"/>
      <color theme="5"/>
      <name val="游ゴシック"/>
      <family val="3"/>
      <charset val="128"/>
    </font>
  </fonts>
  <fills count="3">
    <fill>
      <patternFill patternType="none"/>
    </fill>
    <fill>
      <patternFill patternType="gray125"/>
    </fill>
    <fill>
      <patternFill patternType="solid">
        <fgColor theme="2"/>
        <bgColor indexed="64"/>
      </patternFill>
    </fill>
  </fills>
  <borders count="205">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top/>
      <bottom style="medium">
        <color auto="1"/>
      </bottom>
      <diagonal/>
    </border>
    <border>
      <left style="thin">
        <color auto="1"/>
      </left>
      <right style="thin">
        <color auto="1"/>
      </right>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style="medium">
        <color auto="1"/>
      </right>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right/>
      <top/>
      <bottom style="thin">
        <color auto="1"/>
      </bottom>
      <diagonal/>
    </border>
    <border>
      <left style="thin">
        <color auto="1"/>
      </left>
      <right style="thin">
        <color auto="1"/>
      </right>
      <top style="medium">
        <color auto="1"/>
      </top>
      <bottom/>
      <diagonal/>
    </border>
    <border>
      <left style="thin">
        <color auto="1"/>
      </left>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thin">
        <color auto="1"/>
      </bottom>
      <diagonal/>
    </border>
    <border>
      <left style="thin">
        <color auto="1"/>
      </left>
      <right/>
      <top style="medium">
        <color auto="1"/>
      </top>
      <bottom style="thin">
        <color auto="1"/>
      </bottom>
      <diagonal/>
    </border>
    <border>
      <left/>
      <right style="thin">
        <color auto="1"/>
      </right>
      <top style="thin">
        <color auto="1"/>
      </top>
      <bottom style="thin">
        <color auto="1"/>
      </bottom>
      <diagonal/>
    </border>
    <border>
      <left style="medium">
        <color auto="1"/>
      </left>
      <right/>
      <top/>
      <bottom style="thin">
        <color auto="1"/>
      </bottom>
      <diagonal/>
    </border>
    <border>
      <left/>
      <right style="medium">
        <color auto="1"/>
      </right>
      <top/>
      <bottom style="thin">
        <color auto="1"/>
      </bottom>
      <diagonal/>
    </border>
    <border>
      <left/>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diagonal/>
    </border>
    <border>
      <left/>
      <right style="thin">
        <color auto="1"/>
      </right>
      <top style="medium">
        <color auto="1"/>
      </top>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style="thin">
        <color auto="1"/>
      </right>
      <top style="medium">
        <color auto="1"/>
      </top>
      <bottom style="thin">
        <color auto="1"/>
      </bottom>
      <diagonal/>
    </border>
    <border>
      <left/>
      <right/>
      <top style="thin">
        <color auto="1"/>
      </top>
      <bottom/>
      <diagonal/>
    </border>
    <border>
      <left style="medium">
        <color auto="1"/>
      </left>
      <right style="medium">
        <color auto="1"/>
      </right>
      <top/>
      <bottom style="medium">
        <color auto="1"/>
      </bottom>
      <diagonal/>
    </border>
    <border>
      <left style="medium">
        <color auto="1"/>
      </left>
      <right/>
      <top/>
      <bottom style="medium">
        <color auto="1"/>
      </bottom>
      <diagonal/>
    </border>
    <border>
      <left style="dotted">
        <color auto="1"/>
      </left>
      <right style="medium">
        <color auto="1"/>
      </right>
      <top style="thin">
        <color auto="1"/>
      </top>
      <bottom style="medium">
        <color auto="1"/>
      </bottom>
      <diagonal/>
    </border>
    <border>
      <left style="medium">
        <color auto="1"/>
      </left>
      <right/>
      <top style="thin">
        <color auto="1"/>
      </top>
      <bottom/>
      <diagonal/>
    </border>
    <border>
      <left style="dotted">
        <color auto="1"/>
      </left>
      <right style="medium">
        <color auto="1"/>
      </right>
      <top style="thin">
        <color auto="1"/>
      </top>
      <bottom/>
      <diagonal/>
    </border>
    <border>
      <left style="dotted">
        <color auto="1"/>
      </left>
      <right style="medium">
        <color auto="1"/>
      </right>
      <top style="medium">
        <color auto="1"/>
      </top>
      <bottom style="thin">
        <color auto="1"/>
      </bottom>
      <diagonal/>
    </border>
    <border>
      <left style="dotted">
        <color auto="1"/>
      </left>
      <right style="medium">
        <color auto="1"/>
      </right>
      <top style="thin">
        <color auto="1"/>
      </top>
      <bottom style="thin">
        <color auto="1"/>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style="medium">
        <color auto="1"/>
      </bottom>
      <diagonal/>
    </border>
    <border>
      <left style="medium">
        <color auto="1"/>
      </left>
      <right/>
      <top style="medium">
        <color auto="1"/>
      </top>
      <bottom style="dotted">
        <color auto="1"/>
      </bottom>
      <diagonal/>
    </border>
    <border>
      <left/>
      <right style="thin">
        <color auto="1"/>
      </right>
      <top style="medium">
        <color auto="1"/>
      </top>
      <bottom style="dotted">
        <color auto="1"/>
      </bottom>
      <diagonal/>
    </border>
    <border>
      <left style="thin">
        <color auto="1"/>
      </left>
      <right/>
      <top style="medium">
        <color auto="1"/>
      </top>
      <bottom style="dotted">
        <color auto="1"/>
      </bottom>
      <diagonal/>
    </border>
    <border>
      <left/>
      <right style="medium">
        <color auto="1"/>
      </right>
      <top style="medium">
        <color auto="1"/>
      </top>
      <bottom style="dotted">
        <color auto="1"/>
      </bottom>
      <diagonal/>
    </border>
    <border>
      <left style="thin">
        <color auto="1"/>
      </left>
      <right style="medium">
        <color auto="1"/>
      </right>
      <top style="thin">
        <color auto="1"/>
      </top>
      <bottom/>
      <diagonal/>
    </border>
    <border>
      <left style="medium">
        <color auto="1"/>
      </left>
      <right style="dotted">
        <color auto="1"/>
      </right>
      <top style="thin">
        <color auto="1"/>
      </top>
      <bottom/>
      <diagonal/>
    </border>
    <border>
      <left style="dotted">
        <color auto="1"/>
      </left>
      <right style="thin">
        <color auto="1"/>
      </right>
      <top style="thin">
        <color auto="1"/>
      </top>
      <bottom/>
      <diagonal/>
    </border>
    <border>
      <left style="thin">
        <color auto="1"/>
      </left>
      <right style="dotted">
        <color auto="1"/>
      </right>
      <top style="thin">
        <color auto="1"/>
      </top>
      <bottom/>
      <diagonal/>
    </border>
    <border>
      <left style="dotted">
        <color auto="1"/>
      </left>
      <right/>
      <top style="thin">
        <color auto="1"/>
      </top>
      <bottom/>
      <diagonal/>
    </border>
    <border>
      <left/>
      <right style="dotted">
        <color auto="1"/>
      </right>
      <top style="thin">
        <color auto="1"/>
      </top>
      <bottom/>
      <diagonal/>
    </border>
    <border>
      <left style="medium">
        <color auto="1"/>
      </left>
      <right style="dotted">
        <color auto="1"/>
      </right>
      <top/>
      <bottom style="thin">
        <color auto="1"/>
      </bottom>
      <diagonal/>
    </border>
    <border>
      <left style="dotted">
        <color auto="1"/>
      </left>
      <right style="thin">
        <color auto="1"/>
      </right>
      <top/>
      <bottom style="thin">
        <color auto="1"/>
      </bottom>
      <diagonal/>
    </border>
    <border>
      <left style="thin">
        <color auto="1"/>
      </left>
      <right style="dotted">
        <color auto="1"/>
      </right>
      <top/>
      <bottom style="thin">
        <color auto="1"/>
      </bottom>
      <diagonal/>
    </border>
    <border>
      <left style="dotted">
        <color auto="1"/>
      </left>
      <right style="medium">
        <color auto="1"/>
      </right>
      <top/>
      <bottom style="thin">
        <color auto="1"/>
      </bottom>
      <diagonal/>
    </border>
    <border>
      <left style="medium">
        <color auto="1"/>
      </left>
      <right style="dotted">
        <color auto="1"/>
      </right>
      <top style="medium">
        <color auto="1"/>
      </top>
      <bottom/>
      <diagonal/>
    </border>
    <border>
      <left style="dotted">
        <color auto="1"/>
      </left>
      <right style="medium">
        <color auto="1"/>
      </right>
      <top style="medium">
        <color auto="1"/>
      </top>
      <bottom/>
      <diagonal/>
    </border>
    <border>
      <left style="thin">
        <color auto="1"/>
      </left>
      <right style="thin">
        <color auto="1"/>
      </right>
      <top style="medium">
        <color auto="1"/>
      </top>
      <bottom style="thin">
        <color auto="1"/>
      </bottom>
      <diagonal/>
    </border>
    <border>
      <left style="medium">
        <color auto="1"/>
      </left>
      <right style="medium">
        <color auto="1"/>
      </right>
      <top style="thin">
        <color auto="1"/>
      </top>
      <bottom/>
      <diagonal/>
    </border>
    <border>
      <left style="thin">
        <color auto="1"/>
      </left>
      <right style="medium">
        <color auto="1"/>
      </right>
      <top style="thin">
        <color auto="1"/>
      </top>
      <bottom style="medium">
        <color auto="1"/>
      </bottom>
      <diagonal/>
    </border>
    <border>
      <left style="medium">
        <color auto="1"/>
      </left>
      <right style="dotted">
        <color auto="1"/>
      </right>
      <top style="thin">
        <color auto="1"/>
      </top>
      <bottom style="medium">
        <color auto="1"/>
      </bottom>
      <diagonal/>
    </border>
    <border>
      <left style="dotted">
        <color auto="1"/>
      </left>
      <right style="thin">
        <color auto="1"/>
      </right>
      <top style="thin">
        <color auto="1"/>
      </top>
      <bottom style="medium">
        <color auto="1"/>
      </bottom>
      <diagonal/>
    </border>
    <border>
      <left style="thin">
        <color auto="1"/>
      </left>
      <right style="dotted">
        <color auto="1"/>
      </right>
      <top style="thin">
        <color auto="1"/>
      </top>
      <bottom style="medium">
        <color auto="1"/>
      </bottom>
      <diagonal/>
    </border>
    <border>
      <left style="medium">
        <color auto="1"/>
      </left>
      <right style="dotted">
        <color auto="1"/>
      </right>
      <top/>
      <bottom style="medium">
        <color auto="1"/>
      </bottom>
      <diagonal/>
    </border>
    <border>
      <left style="dotted">
        <color auto="1"/>
      </left>
      <right style="medium">
        <color auto="1"/>
      </right>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medium">
        <color auto="1"/>
      </right>
      <top style="medium">
        <color auto="1"/>
      </top>
      <bottom style="thin">
        <color auto="1"/>
      </bottom>
      <diagonal/>
    </border>
    <border diagonalUp="1">
      <left style="medium">
        <color auto="1"/>
      </left>
      <right style="thin">
        <color auto="1"/>
      </right>
      <top style="medium">
        <color auto="1"/>
      </top>
      <bottom style="thin">
        <color auto="1"/>
      </bottom>
      <diagonal style="thin">
        <color auto="1"/>
      </diagonal>
    </border>
    <border diagonalUp="1">
      <left style="thin">
        <color auto="1"/>
      </left>
      <right style="thin">
        <color auto="1"/>
      </right>
      <top style="medium">
        <color auto="1"/>
      </top>
      <bottom style="thin">
        <color auto="1"/>
      </bottom>
      <diagonal style="thin">
        <color auto="1"/>
      </diagonal>
    </border>
    <border diagonalUp="1">
      <left style="thin">
        <color auto="1"/>
      </left>
      <right style="medium">
        <color auto="1"/>
      </right>
      <top style="medium">
        <color auto="1"/>
      </top>
      <bottom style="thin">
        <color auto="1"/>
      </bottom>
      <diagonal style="thin">
        <color auto="1"/>
      </diagonal>
    </border>
    <border diagonalUp="1">
      <left style="medium">
        <color auto="1"/>
      </left>
      <right/>
      <top style="medium">
        <color auto="1"/>
      </top>
      <bottom style="thin">
        <color auto="1"/>
      </bottom>
      <diagonal style="thin">
        <color auto="1"/>
      </diagonal>
    </border>
    <border diagonalUp="1">
      <left/>
      <right/>
      <top style="medium">
        <color auto="1"/>
      </top>
      <bottom style="thin">
        <color auto="1"/>
      </bottom>
      <diagonal style="thin">
        <color auto="1"/>
      </diagonal>
    </border>
    <border diagonalUp="1">
      <left style="medium">
        <color auto="1"/>
      </left>
      <right style="medium">
        <color auto="1"/>
      </right>
      <top style="medium">
        <color auto="1"/>
      </top>
      <bottom style="thin">
        <color auto="1"/>
      </bottom>
      <diagonal style="thin">
        <color auto="1"/>
      </diagonal>
    </border>
    <border diagonalUp="1">
      <left style="thin">
        <color auto="1"/>
      </left>
      <right style="thin">
        <color auto="1"/>
      </right>
      <top style="medium">
        <color auto="1"/>
      </top>
      <bottom style="medium">
        <color auto="1"/>
      </bottom>
      <diagonal style="thin">
        <color auto="1"/>
      </diagonal>
    </border>
    <border diagonalUp="1">
      <left style="thin">
        <color auto="1"/>
      </left>
      <right style="medium">
        <color auto="1"/>
      </right>
      <top style="medium">
        <color auto="1"/>
      </top>
      <bottom style="medium">
        <color auto="1"/>
      </bottom>
      <diagonal style="thin">
        <color auto="1"/>
      </diagonal>
    </border>
    <border diagonalUp="1">
      <left style="medium">
        <color auto="1"/>
      </left>
      <right style="dotted">
        <color auto="1"/>
      </right>
      <top style="medium">
        <color auto="1"/>
      </top>
      <bottom style="medium">
        <color auto="1"/>
      </bottom>
      <diagonal style="thin">
        <color auto="1"/>
      </diagonal>
    </border>
    <border diagonalUp="1">
      <left/>
      <right style="dotted">
        <color auto="1"/>
      </right>
      <top style="medium">
        <color auto="1"/>
      </top>
      <bottom style="medium">
        <color auto="1"/>
      </bottom>
      <diagonal style="thin">
        <color auto="1"/>
      </diagonal>
    </border>
    <border>
      <left style="dotted">
        <color auto="1"/>
      </left>
      <right style="medium">
        <color auto="1"/>
      </right>
      <top style="medium">
        <color auto="1"/>
      </top>
      <bottom style="medium">
        <color auto="1"/>
      </bottom>
      <diagonal/>
    </border>
    <border>
      <left/>
      <right style="medium">
        <color auto="1"/>
      </right>
      <top style="thin">
        <color auto="1"/>
      </top>
      <bottom style="medium">
        <color auto="1"/>
      </bottom>
      <diagonal/>
    </border>
    <border diagonalUp="1">
      <left style="thin">
        <color auto="1"/>
      </left>
      <right style="medium">
        <color auto="1"/>
      </right>
      <top style="thin">
        <color auto="1"/>
      </top>
      <bottom style="medium">
        <color auto="1"/>
      </bottom>
      <diagonal style="thin">
        <color auto="1"/>
      </diagonal>
    </border>
    <border diagonalUp="1">
      <left style="thin">
        <color auto="1"/>
      </left>
      <right style="thin">
        <color auto="1"/>
      </right>
      <top style="thin">
        <color auto="1"/>
      </top>
      <bottom style="medium">
        <color auto="1"/>
      </bottom>
      <diagonal style="thin">
        <color auto="1"/>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style="thin">
        <color auto="1"/>
      </left>
      <right style="dotted">
        <color auto="1"/>
      </right>
      <top/>
      <bottom/>
      <diagonal/>
    </border>
    <border>
      <left style="dotted">
        <color auto="1"/>
      </left>
      <right style="thin">
        <color auto="1"/>
      </right>
      <top/>
      <bottom/>
      <diagonal/>
    </border>
    <border>
      <left style="dotted">
        <color auto="1"/>
      </left>
      <right style="medium">
        <color auto="1"/>
      </right>
      <top/>
      <bottom/>
      <diagonal/>
    </border>
    <border>
      <left style="thin">
        <color auto="1"/>
      </left>
      <right style="medium">
        <color auto="1"/>
      </right>
      <top/>
      <bottom style="medium">
        <color auto="1"/>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dotted">
        <color auto="1"/>
      </right>
      <top/>
      <bottom/>
      <diagonal/>
    </border>
    <border>
      <left style="thin">
        <color auto="1"/>
      </left>
      <right/>
      <top style="dotted">
        <color auto="1"/>
      </top>
      <bottom/>
      <diagonal/>
    </border>
    <border>
      <left/>
      <right style="thin">
        <color auto="1"/>
      </right>
      <top style="dotted">
        <color auto="1"/>
      </top>
      <bottom/>
      <diagonal/>
    </border>
    <border>
      <left/>
      <right style="medium">
        <color auto="1"/>
      </right>
      <top style="dotted">
        <color auto="1"/>
      </top>
      <bottom/>
      <diagonal/>
    </border>
    <border>
      <left/>
      <right style="medium">
        <color auto="1"/>
      </right>
      <top/>
      <bottom/>
      <diagonal/>
    </border>
    <border>
      <left style="medium">
        <color auto="1"/>
      </left>
      <right/>
      <top style="dotted">
        <color auto="1"/>
      </top>
      <bottom/>
      <diagonal/>
    </border>
    <border>
      <left style="medium">
        <color auto="1"/>
      </left>
      <right/>
      <top/>
      <bottom/>
      <diagonal/>
    </border>
    <border>
      <left/>
      <right/>
      <top style="medium">
        <color auto="1"/>
      </top>
      <bottom style="dotted">
        <color auto="1"/>
      </bottom>
      <diagonal/>
    </border>
    <border>
      <left/>
      <right/>
      <top style="dotted">
        <color auto="1"/>
      </top>
      <bottom/>
      <diagonal/>
    </border>
    <border>
      <left style="dotted">
        <color auto="1"/>
      </left>
      <right/>
      <top/>
      <bottom/>
      <diagonal/>
    </border>
    <border>
      <left style="dotted">
        <color auto="1"/>
      </left>
      <right/>
      <top/>
      <bottom style="thin">
        <color auto="1"/>
      </bottom>
      <diagonal/>
    </border>
    <border>
      <left style="dotted">
        <color auto="1"/>
      </left>
      <right/>
      <top style="thin">
        <color auto="1"/>
      </top>
      <bottom style="medium">
        <color auto="1"/>
      </bottom>
      <diagonal/>
    </border>
    <border>
      <left style="dotted">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thin">
        <color auto="1"/>
      </top>
      <bottom style="dotted">
        <color auto="1"/>
      </bottom>
      <diagonal/>
    </border>
    <border>
      <left style="thin">
        <color auto="1"/>
      </left>
      <right/>
      <top style="thin">
        <color auto="1"/>
      </top>
      <bottom style="dotted">
        <color auto="1"/>
      </bottom>
      <diagonal/>
    </border>
    <border>
      <left/>
      <right style="medium">
        <color auto="1"/>
      </right>
      <top style="thin">
        <color auto="1"/>
      </top>
      <bottom style="dotted">
        <color auto="1"/>
      </bottom>
      <diagonal/>
    </border>
    <border>
      <left style="dotted">
        <color auto="1"/>
      </left>
      <right style="dotted">
        <color auto="1"/>
      </right>
      <top/>
      <bottom/>
      <diagonal/>
    </border>
    <border>
      <left style="medium">
        <color auto="1"/>
      </left>
      <right style="dotted">
        <color auto="1"/>
      </right>
      <top/>
      <bottom style="dotted">
        <color auto="1"/>
      </bottom>
      <diagonal/>
    </border>
    <border>
      <left style="dotted">
        <color auto="1"/>
      </left>
      <right style="dotted">
        <color auto="1"/>
      </right>
      <top/>
      <bottom style="dotted">
        <color auto="1"/>
      </bottom>
      <diagonal/>
    </border>
    <border>
      <left style="dotted">
        <color auto="1"/>
      </left>
      <right style="thin">
        <color auto="1"/>
      </right>
      <top/>
      <bottom style="dotted">
        <color auto="1"/>
      </bottom>
      <diagonal/>
    </border>
    <border>
      <left style="medium">
        <color auto="1"/>
      </left>
      <right style="dotted">
        <color auto="1"/>
      </right>
      <top style="dotted">
        <color auto="1"/>
      </top>
      <bottom/>
      <diagonal/>
    </border>
    <border>
      <left style="dotted">
        <color auto="1"/>
      </left>
      <right style="dotted">
        <color auto="1"/>
      </right>
      <top style="dotted">
        <color auto="1"/>
      </top>
      <bottom/>
      <diagonal/>
    </border>
    <border>
      <left style="dotted">
        <color auto="1"/>
      </left>
      <right style="thin">
        <color auto="1"/>
      </right>
      <top style="dotted">
        <color auto="1"/>
      </top>
      <bottom/>
      <diagonal/>
    </border>
    <border>
      <left style="dotted">
        <color auto="1"/>
      </left>
      <right style="dotted">
        <color auto="1"/>
      </right>
      <top/>
      <bottom style="thin">
        <color auto="1"/>
      </bottom>
      <diagonal/>
    </border>
    <border>
      <left style="dotted">
        <color auto="1"/>
      </left>
      <right style="dotted">
        <color auto="1"/>
      </right>
      <top style="thin">
        <color auto="1"/>
      </top>
      <bottom/>
      <diagonal/>
    </border>
    <border>
      <left style="medium">
        <color auto="1"/>
      </left>
      <right style="dotted">
        <color auto="1"/>
      </right>
      <top style="medium">
        <color auto="1"/>
      </top>
      <bottom style="thin">
        <color auto="1"/>
      </bottom>
      <diagonal/>
    </border>
    <border>
      <left style="dotted">
        <color auto="1"/>
      </left>
      <right style="dotted">
        <color auto="1"/>
      </right>
      <top style="medium">
        <color auto="1"/>
      </top>
      <bottom style="thin">
        <color auto="1"/>
      </bottom>
      <diagonal/>
    </border>
    <border>
      <left style="dotted">
        <color auto="1"/>
      </left>
      <right style="thin">
        <color auto="1"/>
      </right>
      <top style="medium">
        <color auto="1"/>
      </top>
      <bottom style="thin">
        <color auto="1"/>
      </bottom>
      <diagonal/>
    </border>
    <border>
      <left style="medium">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dotted">
        <color auto="1"/>
      </left>
      <right style="dotted">
        <color auto="1"/>
      </right>
      <top style="thin">
        <color auto="1"/>
      </top>
      <bottom style="medium">
        <color auto="1"/>
      </bottom>
      <diagonal/>
    </border>
    <border>
      <left style="dotted">
        <color auto="1"/>
      </left>
      <right/>
      <top/>
      <bottom style="dotted">
        <color auto="1"/>
      </bottom>
      <diagonal/>
    </border>
    <border>
      <left style="dotted">
        <color auto="1"/>
      </left>
      <right/>
      <top style="dotted">
        <color auto="1"/>
      </top>
      <bottom/>
      <diagonal/>
    </border>
    <border>
      <left style="dotted">
        <color auto="1"/>
      </left>
      <right/>
      <top style="medium">
        <color auto="1"/>
      </top>
      <bottom style="thin">
        <color auto="1"/>
      </bottom>
      <diagonal/>
    </border>
    <border>
      <left style="dotted">
        <color auto="1"/>
      </left>
      <right/>
      <top style="thin">
        <color auto="1"/>
      </top>
      <bottom style="thin">
        <color auto="1"/>
      </bottom>
      <diagonal/>
    </border>
    <border>
      <left/>
      <right style="dotted">
        <color auto="1"/>
      </right>
      <top/>
      <bottom/>
      <diagonal/>
    </border>
    <border>
      <left/>
      <right style="dotted">
        <color auto="1"/>
      </right>
      <top/>
      <bottom style="dotted">
        <color auto="1"/>
      </bottom>
      <diagonal/>
    </border>
    <border>
      <left/>
      <right style="dotted">
        <color auto="1"/>
      </right>
      <top style="dotted">
        <color auto="1"/>
      </top>
      <bottom/>
      <diagonal/>
    </border>
    <border>
      <left/>
      <right style="dotted">
        <color auto="1"/>
      </right>
      <top/>
      <bottom style="thin">
        <color auto="1"/>
      </bottom>
      <diagonal/>
    </border>
    <border>
      <left/>
      <right style="dotted">
        <color auto="1"/>
      </right>
      <top style="medium">
        <color auto="1"/>
      </top>
      <bottom style="thin">
        <color auto="1"/>
      </bottom>
      <diagonal/>
    </border>
    <border>
      <left/>
      <right style="dotted">
        <color auto="1"/>
      </right>
      <top style="thin">
        <color auto="1"/>
      </top>
      <bottom style="thin">
        <color auto="1"/>
      </bottom>
      <diagonal/>
    </border>
    <border>
      <left/>
      <right style="dotted">
        <color auto="1"/>
      </right>
      <top style="thin">
        <color auto="1"/>
      </top>
      <bottom style="medium">
        <color auto="1"/>
      </bottom>
      <diagonal/>
    </border>
    <border>
      <left style="thin">
        <color auto="1"/>
      </left>
      <right style="dotted">
        <color auto="1"/>
      </right>
      <top/>
      <bottom style="dotted">
        <color auto="1"/>
      </bottom>
      <diagonal/>
    </border>
    <border>
      <left style="thin">
        <color auto="1"/>
      </left>
      <right style="dotted">
        <color auto="1"/>
      </right>
      <top style="dotted">
        <color auto="1"/>
      </top>
      <bottom/>
      <diagonal/>
    </border>
    <border>
      <left style="thin">
        <color auto="1"/>
      </left>
      <right style="dotted">
        <color auto="1"/>
      </right>
      <top style="medium">
        <color auto="1"/>
      </top>
      <bottom style="thin">
        <color auto="1"/>
      </bottom>
      <diagonal/>
    </border>
    <border>
      <left style="thin">
        <color auto="1"/>
      </left>
      <right style="dotted">
        <color auto="1"/>
      </right>
      <top style="thin">
        <color auto="1"/>
      </top>
      <bottom style="thin">
        <color auto="1"/>
      </bottom>
      <diagonal/>
    </border>
    <border>
      <left style="dotted">
        <color auto="1"/>
      </left>
      <right style="medium">
        <color auto="1"/>
      </right>
      <top/>
      <bottom style="dotted">
        <color auto="1"/>
      </bottom>
      <diagonal/>
    </border>
    <border>
      <left style="dotted">
        <color auto="1"/>
      </left>
      <right style="medium">
        <color auto="1"/>
      </right>
      <top style="dotted">
        <color auto="1"/>
      </top>
      <bottom/>
      <diagonal/>
    </border>
    <border>
      <left style="medium">
        <color auto="1"/>
      </left>
      <right/>
      <top style="thin">
        <color auto="1"/>
      </top>
      <bottom style="dotted">
        <color auto="1"/>
      </bottom>
      <diagonal/>
    </border>
    <border>
      <left/>
      <right/>
      <top style="thin">
        <color auto="1"/>
      </top>
      <bottom style="dotted">
        <color auto="1"/>
      </bottom>
      <diagonal/>
    </border>
    <border>
      <left style="medium">
        <color auto="1"/>
      </left>
      <right/>
      <top/>
      <bottom style="dotted">
        <color auto="1"/>
      </bottom>
      <diagonal/>
    </border>
    <border>
      <left/>
      <right style="medium">
        <color auto="1"/>
      </right>
      <top/>
      <bottom style="dotted">
        <color auto="1"/>
      </bottom>
      <diagonal/>
    </border>
    <border diagonalUp="1">
      <left style="thin">
        <color auto="1"/>
      </left>
      <right/>
      <top style="medium">
        <color auto="1"/>
      </top>
      <bottom style="thin">
        <color auto="1"/>
      </bottom>
      <diagonal style="thin">
        <color auto="1"/>
      </diagonal>
    </border>
    <border>
      <left/>
      <right style="medium">
        <color auto="1"/>
      </right>
      <top style="medium">
        <color auto="1"/>
      </top>
      <bottom/>
      <diagonal/>
    </border>
    <border diagonalUp="1">
      <left style="thin">
        <color auto="1"/>
      </left>
      <right style="dotted">
        <color auto="1"/>
      </right>
      <top style="medium">
        <color auto="1"/>
      </top>
      <bottom style="medium">
        <color auto="1"/>
      </bottom>
      <diagonal style="thin">
        <color auto="1"/>
      </diagonal>
    </border>
    <border>
      <left style="dotted">
        <color auto="1"/>
      </left>
      <right style="thin">
        <color auto="1"/>
      </right>
      <top style="medium">
        <color auto="1"/>
      </top>
      <bottom style="medium">
        <color auto="1"/>
      </bottom>
      <diagonal/>
    </border>
    <border>
      <left style="thin">
        <color auto="1"/>
      </left>
      <right/>
      <top style="thin">
        <color auto="1"/>
      </top>
      <bottom style="medium">
        <color auto="1"/>
      </bottom>
      <diagonal/>
    </border>
    <border>
      <left style="dotted">
        <color auto="1"/>
      </left>
      <right/>
      <top/>
      <bottom style="medium">
        <color auto="1"/>
      </bottom>
      <diagonal/>
    </border>
    <border>
      <left style="dotted">
        <color auto="1"/>
      </left>
      <right style="thin">
        <color auto="1"/>
      </right>
      <top/>
      <bottom style="medium">
        <color auto="1"/>
      </bottom>
      <diagonal/>
    </border>
    <border>
      <left style="medium">
        <color auto="1"/>
      </left>
      <right style="dotted">
        <color auto="1"/>
      </right>
      <top style="thin">
        <color auto="1"/>
      </top>
      <bottom style="dotted">
        <color auto="1"/>
      </bottom>
      <diagonal/>
    </border>
    <border>
      <left style="dotted">
        <color auto="1"/>
      </left>
      <right style="dotted">
        <color auto="1"/>
      </right>
      <top style="thin">
        <color auto="1"/>
      </top>
      <bottom style="dotted">
        <color auto="1"/>
      </bottom>
      <diagonal/>
    </border>
    <border>
      <left style="dotted">
        <color auto="1"/>
      </left>
      <right style="thin">
        <color auto="1"/>
      </right>
      <top style="thin">
        <color auto="1"/>
      </top>
      <bottom style="dotted">
        <color auto="1"/>
      </bottom>
      <diagonal/>
    </border>
    <border>
      <left style="thin">
        <color auto="1"/>
      </left>
      <right style="dotted">
        <color auto="1"/>
      </right>
      <top style="thin">
        <color auto="1"/>
      </top>
      <bottom style="dotted">
        <color auto="1"/>
      </bottom>
      <diagonal/>
    </border>
    <border>
      <left/>
      <right/>
      <top/>
      <bottom style="dotted">
        <color auto="1"/>
      </bottom>
      <diagonal/>
    </border>
    <border>
      <left style="dotted">
        <color auto="1"/>
      </left>
      <right style="dotted">
        <color auto="1"/>
      </right>
      <top style="dashDot">
        <color auto="1"/>
      </top>
      <bottom style="thin">
        <color auto="1"/>
      </bottom>
      <diagonal/>
    </border>
    <border>
      <left style="dotted">
        <color auto="1"/>
      </left>
      <right/>
      <top style="dashDot">
        <color auto="1"/>
      </top>
      <bottom style="thin">
        <color auto="1"/>
      </bottom>
      <diagonal/>
    </border>
    <border>
      <left style="dotted">
        <color auto="1"/>
      </left>
      <right style="medium">
        <color auto="1"/>
      </right>
      <top style="dashDot">
        <color auto="1"/>
      </top>
      <bottom style="thin">
        <color auto="1"/>
      </bottom>
      <diagonal/>
    </border>
    <border>
      <left style="dotted">
        <color auto="1"/>
      </left>
      <right style="thin">
        <color auto="1"/>
      </right>
      <top style="dashDot">
        <color auto="1"/>
      </top>
      <bottom style="thin">
        <color auto="1"/>
      </bottom>
      <diagonal/>
    </border>
    <border>
      <left style="thin">
        <color auto="1"/>
      </left>
      <right style="dotted">
        <color auto="1"/>
      </right>
      <top style="dashDot">
        <color auto="1"/>
      </top>
      <bottom style="thin">
        <color auto="1"/>
      </bottom>
      <diagonal/>
    </border>
    <border>
      <left style="thin">
        <color auto="1"/>
      </left>
      <right/>
      <top style="dashDot">
        <color auto="1"/>
      </top>
      <bottom style="thin">
        <color auto="1"/>
      </bottom>
      <diagonal/>
    </border>
    <border>
      <left style="double">
        <color auto="1"/>
      </left>
      <right/>
      <top/>
      <bottom/>
      <diagonal/>
    </border>
    <border>
      <left style="double">
        <color auto="1"/>
      </left>
      <right/>
      <top/>
      <bottom style="thin">
        <color auto="1"/>
      </bottom>
      <diagonal/>
    </border>
    <border>
      <left style="double">
        <color auto="1"/>
      </left>
      <right/>
      <top style="thin">
        <color auto="1"/>
      </top>
      <bottom style="thin">
        <color auto="1"/>
      </bottom>
      <diagonal/>
    </border>
    <border>
      <left/>
      <right style="double">
        <color auto="1"/>
      </right>
      <top/>
      <bottom/>
      <diagonal/>
    </border>
    <border>
      <left/>
      <right style="double">
        <color auto="1"/>
      </right>
      <top style="medium">
        <color auto="1"/>
      </top>
      <bottom/>
      <diagonal/>
    </border>
    <border>
      <left style="double">
        <color auto="1"/>
      </left>
      <right/>
      <top style="medium">
        <color auto="1"/>
      </top>
      <bottom/>
      <diagonal/>
    </border>
    <border diagonalUp="1">
      <left style="thin">
        <color auto="1"/>
      </left>
      <right/>
      <top style="medium">
        <color auto="1"/>
      </top>
      <bottom style="medium">
        <color auto="1"/>
      </bottom>
      <diagonal style="thin">
        <color auto="1"/>
      </diagonal>
    </border>
    <border diagonalUp="1">
      <left style="double">
        <color auto="1"/>
      </left>
      <right style="thin">
        <color auto="1"/>
      </right>
      <top style="medium">
        <color auto="1"/>
      </top>
      <bottom style="medium">
        <color auto="1"/>
      </bottom>
      <diagonal style="thin">
        <color auto="1"/>
      </diagonal>
    </border>
    <border>
      <left/>
      <right style="thin">
        <color auto="1"/>
      </right>
      <top/>
      <bottom style="medium">
        <color auto="1"/>
      </bottom>
      <diagonal/>
    </border>
    <border>
      <left style="thin">
        <color auto="1"/>
      </left>
      <right/>
      <top/>
      <bottom style="medium">
        <color auto="1"/>
      </bottom>
      <diagonal/>
    </border>
    <border>
      <left/>
      <right style="double">
        <color auto="1"/>
      </right>
      <top/>
      <bottom style="medium">
        <color auto="1"/>
      </bottom>
      <diagonal/>
    </border>
    <border>
      <left style="double">
        <color auto="1"/>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dotted">
        <color auto="1"/>
      </bottom>
      <diagonal/>
    </border>
    <border>
      <left style="thin">
        <color auto="1"/>
      </left>
      <right style="medium">
        <color auto="1"/>
      </right>
      <top style="thin">
        <color auto="1"/>
      </top>
      <bottom style="dotted">
        <color auto="1"/>
      </bottom>
      <diagonal/>
    </border>
    <border diagonalUp="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medium">
        <color auto="1"/>
      </left>
      <right style="medium">
        <color auto="1"/>
      </right>
      <top style="medium">
        <color auto="1"/>
      </top>
      <bottom style="medium">
        <color auto="1"/>
      </bottom>
      <diagonal/>
    </border>
    <border diagonalDown="1">
      <left style="medium">
        <color auto="1"/>
      </left>
      <right/>
      <top style="medium">
        <color auto="1"/>
      </top>
      <bottom style="medium">
        <color auto="1"/>
      </bottom>
      <diagonal style="thin">
        <color auto="1"/>
      </diagonal>
    </border>
    <border>
      <left/>
      <right style="thin">
        <color auto="1"/>
      </right>
      <top style="medium">
        <color auto="1"/>
      </top>
      <bottom style="medium">
        <color auto="1"/>
      </bottom>
      <diagonal/>
    </border>
    <border>
      <left style="medium">
        <color auto="1"/>
      </left>
      <right style="thin">
        <color auto="1"/>
      </right>
      <top style="thin">
        <color auto="1"/>
      </top>
      <bottom style="dotted">
        <color auto="1"/>
      </bottom>
      <diagonal/>
    </border>
    <border>
      <left style="medium">
        <color auto="1"/>
      </left>
      <right style="medium">
        <color auto="1"/>
      </right>
      <top style="thin">
        <color auto="1"/>
      </top>
      <bottom style="dotted">
        <color auto="1"/>
      </bottom>
      <diagonal/>
    </border>
    <border diagonalDown="1">
      <left style="medium">
        <color auto="1"/>
      </left>
      <right style="medium">
        <color auto="1"/>
      </right>
      <top style="medium">
        <color auto="1"/>
      </top>
      <bottom style="medium">
        <color auto="1"/>
      </bottom>
      <diagonal style="thin">
        <color auto="1"/>
      </diagonal>
    </border>
    <border diagonalUp="1">
      <left style="medium">
        <color auto="1"/>
      </left>
      <right style="medium">
        <color auto="1"/>
      </right>
      <top style="medium">
        <color auto="1"/>
      </top>
      <bottom style="medium">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medium">
        <color auto="1"/>
      </left>
      <right style="medium">
        <color auto="1"/>
      </right>
      <top style="dotted">
        <color auto="1"/>
      </top>
      <bottom style="medium">
        <color auto="1"/>
      </bottom>
      <diagonal/>
    </border>
  </borders>
  <cellStyleXfs count="1">
    <xf numFmtId="0" fontId="0" fillId="0" borderId="0">
      <alignment vertical="center"/>
    </xf>
  </cellStyleXfs>
  <cellXfs count="1030">
    <xf numFmtId="0" fontId="0" fillId="0" borderId="0" xfId="0">
      <alignment vertical="center"/>
    </xf>
    <xf numFmtId="0" fontId="0" fillId="0" borderId="18" xfId="0" applyBorder="1">
      <alignment vertical="center"/>
    </xf>
    <xf numFmtId="0" fontId="4" fillId="0" borderId="13" xfId="0" applyFont="1" applyBorder="1" applyAlignment="1">
      <alignment horizontal="center" vertical="center"/>
    </xf>
    <xf numFmtId="0" fontId="4" fillId="0" borderId="12" xfId="0" applyFont="1" applyBorder="1" applyAlignment="1">
      <alignment horizontal="center" vertical="center"/>
    </xf>
    <xf numFmtId="0" fontId="4" fillId="0" borderId="11" xfId="0" applyFont="1" applyBorder="1" applyAlignment="1">
      <alignment horizontal="center" vertical="center"/>
    </xf>
    <xf numFmtId="0" fontId="4" fillId="0" borderId="7" xfId="0" applyFont="1" applyBorder="1" applyAlignment="1">
      <alignment horizontal="center" vertical="center"/>
    </xf>
    <xf numFmtId="0" fontId="4" fillId="0" borderId="14" xfId="0" applyFont="1" applyBorder="1" applyAlignment="1">
      <alignment horizontal="center" vertical="center"/>
    </xf>
    <xf numFmtId="0" fontId="4" fillId="0" borderId="9" xfId="0" applyFont="1" applyBorder="1" applyAlignment="1">
      <alignment horizontal="center" vertical="center"/>
    </xf>
    <xf numFmtId="0" fontId="4" fillId="0" borderId="32" xfId="0" applyFont="1" applyBorder="1" applyAlignment="1">
      <alignment horizontal="center" vertical="center"/>
    </xf>
    <xf numFmtId="0" fontId="2" fillId="0" borderId="26"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4" fillId="0" borderId="4" xfId="0" applyFont="1" applyBorder="1" applyAlignment="1">
      <alignment horizontal="center" vertical="center"/>
    </xf>
    <xf numFmtId="0" fontId="4" fillId="0" borderId="11" xfId="0" applyFont="1" applyBorder="1" applyAlignment="1">
      <alignment horizontal="center" vertical="top"/>
    </xf>
    <xf numFmtId="0" fontId="2" fillId="0" borderId="11" xfId="0" applyFont="1" applyBorder="1">
      <alignment vertical="center"/>
    </xf>
    <xf numFmtId="0" fontId="2" fillId="0" borderId="12" xfId="0" applyFont="1" applyBorder="1">
      <alignment vertical="center"/>
    </xf>
    <xf numFmtId="0" fontId="2" fillId="0" borderId="13" xfId="0" applyFont="1" applyBorder="1">
      <alignment vertical="center"/>
    </xf>
    <xf numFmtId="0" fontId="2" fillId="0" borderId="14" xfId="0" applyFont="1" applyBorder="1">
      <alignment vertical="center"/>
    </xf>
    <xf numFmtId="0" fontId="2" fillId="0" borderId="32" xfId="0" applyFont="1" applyBorder="1">
      <alignment vertical="center"/>
    </xf>
    <xf numFmtId="0" fontId="2" fillId="0" borderId="9" xfId="0" applyFont="1" applyBorder="1">
      <alignment vertical="center"/>
    </xf>
    <xf numFmtId="0" fontId="9" fillId="0" borderId="9" xfId="0" applyFont="1" applyBorder="1">
      <alignment vertical="center"/>
    </xf>
    <xf numFmtId="0" fontId="10" fillId="0" borderId="9" xfId="0" applyFont="1" applyBorder="1">
      <alignment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6" fillId="0" borderId="0" xfId="0" applyFont="1" applyAlignment="1">
      <alignment horizontal="left" vertical="center"/>
    </xf>
    <xf numFmtId="0" fontId="2" fillId="0" borderId="25" xfId="0" applyFont="1" applyBorder="1" applyAlignment="1">
      <alignment horizontal="center" vertical="center"/>
    </xf>
    <xf numFmtId="0" fontId="4" fillId="0" borderId="25" xfId="0" applyFont="1" applyBorder="1" applyAlignment="1">
      <alignment horizontal="center" vertical="center"/>
    </xf>
    <xf numFmtId="0" fontId="10" fillId="0" borderId="9" xfId="0" applyFont="1" applyBorder="1" applyAlignment="1">
      <alignment horizontal="center" vertical="center"/>
    </xf>
    <xf numFmtId="0" fontId="9" fillId="0" borderId="43" xfId="0" applyFont="1" applyBorder="1">
      <alignment vertical="center"/>
    </xf>
    <xf numFmtId="0" fontId="10" fillId="0" borderId="43" xfId="0" applyFont="1" applyBorder="1" applyAlignment="1">
      <alignment horizontal="center" vertical="center"/>
    </xf>
    <xf numFmtId="0" fontId="2" fillId="0" borderId="43" xfId="0" applyFont="1" applyBorder="1">
      <alignment vertical="center"/>
    </xf>
    <xf numFmtId="0" fontId="2" fillId="0" borderId="43" xfId="0" applyFont="1" applyBorder="1" applyAlignment="1">
      <alignment horizontal="center" vertical="center"/>
    </xf>
    <xf numFmtId="0" fontId="9" fillId="0" borderId="25" xfId="0" applyFont="1" applyBorder="1">
      <alignment vertical="center"/>
    </xf>
    <xf numFmtId="0" fontId="10" fillId="0" borderId="25" xfId="0" applyFont="1" applyBorder="1" applyAlignment="1">
      <alignment horizontal="center" vertical="center"/>
    </xf>
    <xf numFmtId="0" fontId="2" fillId="0" borderId="25" xfId="0" applyFont="1" applyBorder="1">
      <alignment vertical="center"/>
    </xf>
    <xf numFmtId="0" fontId="11" fillId="0" borderId="11" xfId="0" applyFont="1" applyBorder="1">
      <alignment vertical="center"/>
    </xf>
    <xf numFmtId="0" fontId="11" fillId="0" borderId="13" xfId="0" applyFont="1" applyBorder="1">
      <alignment vertical="center"/>
    </xf>
    <xf numFmtId="0" fontId="0" fillId="0" borderId="0" xfId="0" applyAlignment="1">
      <alignment horizontal="left" vertical="top" wrapText="1"/>
    </xf>
    <xf numFmtId="0" fontId="0" fillId="0" borderId="0" xfId="0" applyAlignment="1">
      <alignment horizontal="center" vertical="center"/>
    </xf>
    <xf numFmtId="0" fontId="14" fillId="0" borderId="0" xfId="0" applyFont="1" applyAlignment="1">
      <alignment horizontal="left" vertical="center"/>
    </xf>
    <xf numFmtId="0" fontId="14" fillId="0" borderId="0" xfId="0" applyFont="1">
      <alignment vertical="center"/>
    </xf>
    <xf numFmtId="0" fontId="0" fillId="0" borderId="0" xfId="0" applyAlignment="1">
      <alignment vertical="top" wrapText="1"/>
    </xf>
    <xf numFmtId="0" fontId="0" fillId="0" borderId="0" xfId="0" applyAlignment="1">
      <alignment horizontal="left" vertical="center"/>
    </xf>
    <xf numFmtId="0" fontId="5" fillId="0" borderId="0" xfId="0" applyFont="1" applyAlignment="1">
      <alignment horizontal="center" vertical="top"/>
    </xf>
    <xf numFmtId="0" fontId="15" fillId="0" borderId="0" xfId="0" applyFont="1">
      <alignment vertical="center"/>
    </xf>
    <xf numFmtId="0" fontId="5" fillId="0" borderId="0" xfId="0" applyFont="1" applyAlignment="1">
      <alignment horizontal="center"/>
    </xf>
    <xf numFmtId="0" fontId="16" fillId="0" borderId="0" xfId="0" applyFont="1">
      <alignment vertical="center"/>
    </xf>
    <xf numFmtId="0" fontId="17" fillId="0" borderId="0" xfId="0" applyFont="1" applyAlignment="1">
      <alignment horizontal="center"/>
    </xf>
    <xf numFmtId="0" fontId="0" fillId="0" borderId="0" xfId="0" applyAlignment="1"/>
    <xf numFmtId="0" fontId="16" fillId="0" borderId="0" xfId="0" applyFont="1" applyAlignment="1">
      <alignment horizontal="left" vertical="center"/>
    </xf>
    <xf numFmtId="0" fontId="18" fillId="0" borderId="35" xfId="0" applyFont="1" applyBorder="1">
      <alignment vertical="center"/>
    </xf>
    <xf numFmtId="0" fontId="2" fillId="0" borderId="35" xfId="0" applyFont="1" applyBorder="1" applyAlignment="1">
      <alignment vertical="center" wrapText="1"/>
    </xf>
    <xf numFmtId="0" fontId="19" fillId="0" borderId="26" xfId="0" applyFont="1" applyBorder="1" applyAlignment="1">
      <alignment horizontal="center" vertical="top" wrapText="1"/>
    </xf>
    <xf numFmtId="0" fontId="18" fillId="0" borderId="37" xfId="0" applyFont="1" applyBorder="1" applyAlignment="1">
      <alignment horizontal="center" vertical="top" wrapText="1"/>
    </xf>
    <xf numFmtId="0" fontId="19" fillId="0" borderId="36" xfId="0" applyFont="1" applyBorder="1" applyAlignment="1">
      <alignment horizontal="center" vertical="top" wrapText="1"/>
    </xf>
    <xf numFmtId="0" fontId="18" fillId="0" borderId="0" xfId="0" applyFont="1" applyAlignment="1">
      <alignment horizontal="center" vertical="top" wrapText="1"/>
    </xf>
    <xf numFmtId="0" fontId="9" fillId="0" borderId="9" xfId="0" applyFont="1" applyBorder="1" applyAlignment="1">
      <alignment horizontal="center" vertical="center"/>
    </xf>
    <xf numFmtId="0" fontId="18" fillId="0" borderId="25" xfId="0" applyFont="1" applyBorder="1">
      <alignment vertical="center"/>
    </xf>
    <xf numFmtId="0" fontId="19" fillId="0" borderId="59" xfId="0" applyFont="1" applyBorder="1" applyAlignment="1">
      <alignment vertical="top" wrapText="1"/>
    </xf>
    <xf numFmtId="0" fontId="19" fillId="0" borderId="60" xfId="0" applyFont="1" applyBorder="1" applyAlignment="1">
      <alignment horizontal="center" vertical="top" wrapText="1"/>
    </xf>
    <xf numFmtId="0" fontId="19" fillId="0" borderId="61" xfId="0" applyFont="1" applyBorder="1" applyAlignment="1">
      <alignment horizontal="center" vertical="top" wrapText="1"/>
    </xf>
    <xf numFmtId="0" fontId="19" fillId="0" borderId="62" xfId="0" applyFont="1" applyBorder="1" applyAlignment="1">
      <alignment horizontal="center" vertical="top" wrapText="1"/>
    </xf>
    <xf numFmtId="0" fontId="19" fillId="0" borderId="63" xfId="0" applyFont="1" applyBorder="1" applyAlignment="1">
      <alignment horizontal="center" vertical="top" wrapText="1"/>
    </xf>
    <xf numFmtId="0" fontId="13" fillId="0" borderId="0" xfId="0" applyFont="1" applyAlignment="1">
      <alignment vertical="center" wrapText="1"/>
    </xf>
    <xf numFmtId="0" fontId="21" fillId="0" borderId="0" xfId="0" applyFont="1" applyAlignment="1">
      <alignment horizontal="right" vertical="center" wrapText="1"/>
    </xf>
    <xf numFmtId="0" fontId="22" fillId="0" borderId="0" xfId="0" applyFont="1">
      <alignment vertical="center"/>
    </xf>
    <xf numFmtId="0" fontId="13" fillId="0" borderId="0" xfId="0" applyFont="1" applyAlignment="1">
      <alignment horizontal="left" vertical="center" wrapText="1"/>
    </xf>
    <xf numFmtId="0" fontId="23" fillId="0" borderId="0" xfId="0" applyFont="1" applyAlignment="1">
      <alignment horizontal="center" vertical="center"/>
    </xf>
    <xf numFmtId="0" fontId="18" fillId="0" borderId="3" xfId="0" applyFont="1" applyBorder="1" applyAlignment="1">
      <alignment horizontal="center"/>
    </xf>
    <xf numFmtId="0" fontId="18" fillId="0" borderId="58" xfId="0" applyFont="1" applyBorder="1" applyAlignment="1">
      <alignment horizontal="center"/>
    </xf>
    <xf numFmtId="0" fontId="18" fillId="0" borderId="20" xfId="0" applyFont="1" applyBorder="1" applyAlignment="1">
      <alignment horizontal="center"/>
    </xf>
    <xf numFmtId="0" fontId="18" fillId="0" borderId="1" xfId="0" applyFont="1" applyBorder="1" applyAlignment="1">
      <alignment horizontal="center"/>
    </xf>
    <xf numFmtId="0" fontId="18" fillId="0" borderId="5" xfId="0" applyFont="1" applyBorder="1" applyAlignment="1">
      <alignment horizontal="center"/>
    </xf>
    <xf numFmtId="0" fontId="18" fillId="0" borderId="6" xfId="0" applyFont="1" applyBorder="1" applyAlignment="1">
      <alignment horizontal="center"/>
    </xf>
    <xf numFmtId="0" fontId="18" fillId="0" borderId="71" xfId="0" applyFont="1" applyBorder="1" applyAlignment="1">
      <alignment horizontal="center"/>
    </xf>
    <xf numFmtId="0" fontId="18" fillId="0" borderId="0" xfId="0" applyFont="1" applyAlignment="1">
      <alignment horizontal="center" vertical="center"/>
    </xf>
    <xf numFmtId="0" fontId="9" fillId="0" borderId="8" xfId="0" applyFont="1" applyBorder="1" applyAlignment="1">
      <alignment horizontal="center" vertical="center"/>
    </xf>
    <xf numFmtId="0" fontId="10" fillId="0" borderId="8" xfId="0" applyFont="1" applyBorder="1" applyAlignment="1">
      <alignment horizontal="left" vertical="center"/>
    </xf>
    <xf numFmtId="0" fontId="18" fillId="0" borderId="16" xfId="0" applyFont="1" applyBorder="1" applyAlignment="1">
      <alignment horizontal="center" vertical="center"/>
    </xf>
    <xf numFmtId="0" fontId="18" fillId="0" borderId="16" xfId="0" applyFont="1" applyBorder="1" applyAlignment="1">
      <alignment horizontal="center" vertical="center" shrinkToFit="1"/>
    </xf>
    <xf numFmtId="0" fontId="18" fillId="0" borderId="70" xfId="0" applyFont="1" applyBorder="1" applyAlignment="1">
      <alignment horizontal="center" vertical="center" shrinkToFit="1"/>
    </xf>
    <xf numFmtId="0" fontId="18" fillId="0" borderId="17" xfId="0" applyFont="1" applyBorder="1" applyAlignment="1">
      <alignment horizontal="center" vertical="center" shrinkToFit="1"/>
    </xf>
    <xf numFmtId="0" fontId="18" fillId="0" borderId="8" xfId="0" applyFont="1" applyBorder="1" applyAlignment="1">
      <alignment horizontal="center" vertical="center" shrinkToFit="1"/>
    </xf>
    <xf numFmtId="176" fontId="18" fillId="0" borderId="0" xfId="0" applyNumberFormat="1" applyFont="1" applyAlignment="1">
      <alignment horizontal="center" vertical="center"/>
    </xf>
    <xf numFmtId="0" fontId="0" fillId="0" borderId="0" xfId="0" applyAlignment="1">
      <alignment vertical="center" wrapText="1"/>
    </xf>
    <xf numFmtId="0" fontId="4" fillId="0" borderId="64" xfId="0" applyFont="1" applyBorder="1" applyAlignment="1">
      <alignment horizontal="center" vertical="center" wrapText="1"/>
    </xf>
    <xf numFmtId="0" fontId="4" fillId="0" borderId="0" xfId="0" applyFont="1" applyAlignment="1">
      <alignment horizontal="center" vertical="center" wrapText="1"/>
    </xf>
    <xf numFmtId="0" fontId="3" fillId="0" borderId="0" xfId="0" applyFont="1">
      <alignment vertical="center"/>
    </xf>
    <xf numFmtId="0" fontId="9" fillId="2" borderId="9" xfId="0" applyFont="1" applyFill="1" applyBorder="1" applyAlignment="1">
      <alignment horizontal="center" vertical="center"/>
    </xf>
    <xf numFmtId="0" fontId="10" fillId="2" borderId="9" xfId="0" applyFont="1" applyFill="1" applyBorder="1" applyAlignment="1">
      <alignment horizontal="left" vertical="center"/>
    </xf>
    <xf numFmtId="0" fontId="18" fillId="2" borderId="11" xfId="0" applyFont="1" applyFill="1" applyBorder="1" applyAlignment="1">
      <alignment horizontal="center" vertical="center"/>
    </xf>
    <xf numFmtId="0" fontId="18" fillId="2" borderId="13" xfId="0" applyFont="1" applyFill="1" applyBorder="1" applyAlignment="1">
      <alignment horizontal="center" vertical="center" shrinkToFit="1"/>
    </xf>
    <xf numFmtId="0" fontId="18" fillId="2" borderId="12" xfId="0" applyFont="1" applyFill="1" applyBorder="1" applyAlignment="1">
      <alignment horizontal="center" vertical="center" shrinkToFit="1"/>
    </xf>
    <xf numFmtId="179" fontId="4" fillId="0" borderId="13" xfId="0" applyNumberFormat="1" applyFont="1" applyBorder="1" applyAlignment="1">
      <alignment horizontal="center" vertical="center"/>
    </xf>
    <xf numFmtId="0" fontId="10" fillId="0" borderId="9" xfId="0" applyFont="1" applyBorder="1" applyAlignment="1">
      <alignment horizontal="left" vertical="center"/>
    </xf>
    <xf numFmtId="0" fontId="18" fillId="0" borderId="11" xfId="0" applyFont="1" applyBorder="1" applyAlignment="1">
      <alignment horizontal="center" vertical="center"/>
    </xf>
    <xf numFmtId="0" fontId="18" fillId="0" borderId="11" xfId="0" applyFont="1" applyBorder="1" applyAlignment="1">
      <alignment horizontal="center" vertical="center" shrinkToFit="1"/>
    </xf>
    <xf numFmtId="0" fontId="18" fillId="0" borderId="13" xfId="0" applyFont="1" applyBorder="1" applyAlignment="1">
      <alignment horizontal="center" vertical="center" shrinkToFit="1"/>
    </xf>
    <xf numFmtId="0" fontId="18" fillId="0" borderId="12" xfId="0" applyFont="1" applyBorder="1" applyAlignment="1">
      <alignment horizontal="center" vertical="center" shrinkToFit="1"/>
    </xf>
    <xf numFmtId="0" fontId="18" fillId="0" borderId="9" xfId="0" applyFont="1" applyBorder="1" applyAlignment="1">
      <alignment horizontal="center" vertical="center" shrinkToFit="1"/>
    </xf>
    <xf numFmtId="180" fontId="3" fillId="0" borderId="0" xfId="0" applyNumberFormat="1" applyFont="1">
      <alignment vertical="center"/>
    </xf>
    <xf numFmtId="0" fontId="26" fillId="0" borderId="0" xfId="0" applyFont="1" applyAlignment="1">
      <alignment horizontal="center" vertical="center"/>
    </xf>
    <xf numFmtId="176" fontId="4" fillId="0" borderId="0" xfId="0" applyNumberFormat="1" applyFont="1" applyAlignment="1">
      <alignment horizontal="center" vertical="center" wrapText="1"/>
    </xf>
    <xf numFmtId="180" fontId="3" fillId="0" borderId="0" xfId="0" applyNumberFormat="1" applyFont="1" applyAlignment="1">
      <alignment horizontal="left" vertical="center"/>
    </xf>
    <xf numFmtId="176" fontId="4" fillId="0" borderId="0" xfId="0" applyNumberFormat="1"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right" vertical="center"/>
    </xf>
    <xf numFmtId="0" fontId="7" fillId="0" borderId="0" xfId="0" applyFont="1" applyAlignment="1">
      <alignment horizontal="center" vertical="center"/>
    </xf>
    <xf numFmtId="0" fontId="4" fillId="0" borderId="0" xfId="0" applyFont="1">
      <alignment vertical="center"/>
    </xf>
    <xf numFmtId="0" fontId="10" fillId="2" borderId="71" xfId="0" applyFont="1" applyFill="1" applyBorder="1" applyAlignment="1">
      <alignment horizontal="left" vertical="center"/>
    </xf>
    <xf numFmtId="0" fontId="18" fillId="2" borderId="20" xfId="0" applyFont="1" applyFill="1" applyBorder="1" applyAlignment="1">
      <alignment horizontal="center" vertical="center"/>
    </xf>
    <xf numFmtId="0" fontId="10" fillId="0" borderId="71" xfId="0" applyFont="1" applyBorder="1" applyAlignment="1">
      <alignment horizontal="left" vertical="center"/>
    </xf>
    <xf numFmtId="176" fontId="4" fillId="0" borderId="0" xfId="0" applyNumberFormat="1" applyFont="1" applyAlignment="1">
      <alignment horizontal="center" vertical="center"/>
    </xf>
    <xf numFmtId="176" fontId="27" fillId="0" borderId="0" xfId="0" applyNumberFormat="1" applyFont="1" applyAlignment="1">
      <alignment horizontal="left" vertical="center"/>
    </xf>
    <xf numFmtId="0" fontId="0" fillId="0" borderId="0" xfId="0" applyAlignment="1">
      <alignment vertical="top"/>
    </xf>
    <xf numFmtId="176" fontId="4" fillId="0" borderId="0" xfId="0" applyNumberFormat="1" applyFont="1">
      <alignment vertical="center"/>
    </xf>
    <xf numFmtId="0" fontId="0" fillId="0" borderId="0" xfId="0" applyAlignment="1">
      <alignment horizontal="center" vertical="top" wrapText="1"/>
    </xf>
    <xf numFmtId="176" fontId="4" fillId="0" borderId="0" xfId="0" applyNumberFormat="1" applyFont="1" applyAlignment="1">
      <alignment vertical="center" wrapText="1"/>
    </xf>
    <xf numFmtId="177" fontId="4" fillId="0" borderId="0" xfId="0" applyNumberFormat="1" applyFont="1" applyAlignment="1">
      <alignment horizontal="center" vertical="center" wrapText="1"/>
    </xf>
    <xf numFmtId="177" fontId="4" fillId="0" borderId="0" xfId="0" applyNumberFormat="1" applyFont="1" applyAlignment="1">
      <alignment horizontal="center" vertical="center"/>
    </xf>
    <xf numFmtId="0" fontId="9" fillId="2" borderId="10" xfId="0" applyFont="1" applyFill="1" applyBorder="1" applyAlignment="1">
      <alignment horizontal="center" vertical="center"/>
    </xf>
    <xf numFmtId="0" fontId="10" fillId="2" borderId="10" xfId="0" applyFont="1" applyFill="1" applyBorder="1" applyAlignment="1">
      <alignment horizontal="left" vertical="center"/>
    </xf>
    <xf numFmtId="0" fontId="18" fillId="2" borderId="78" xfId="0" applyFont="1" applyFill="1" applyBorder="1" applyAlignment="1">
      <alignment horizontal="center" vertical="center"/>
    </xf>
    <xf numFmtId="0" fontId="2" fillId="0" borderId="81" xfId="0" applyFont="1" applyBorder="1" applyAlignment="1">
      <alignment horizontal="center" vertical="center" shrinkToFit="1"/>
    </xf>
    <xf numFmtId="0" fontId="2" fillId="0" borderId="82" xfId="0" applyFont="1" applyBorder="1" applyAlignment="1">
      <alignment horizontal="center" vertical="center" shrinkToFit="1"/>
    </xf>
    <xf numFmtId="0" fontId="2" fillId="0" borderId="83" xfId="0" applyFont="1" applyBorder="1" applyAlignment="1">
      <alignment horizontal="center" vertical="center" shrinkToFit="1"/>
    </xf>
    <xf numFmtId="0" fontId="2" fillId="0" borderId="84" xfId="0" applyFont="1" applyBorder="1" applyAlignment="1">
      <alignment horizontal="center" vertical="center" shrinkToFit="1"/>
    </xf>
    <xf numFmtId="0" fontId="2" fillId="0" borderId="85" xfId="0" applyFont="1" applyBorder="1" applyAlignment="1">
      <alignment horizontal="center" vertical="center" shrinkToFit="1"/>
    </xf>
    <xf numFmtId="0" fontId="2" fillId="0" borderId="86" xfId="0" applyFont="1" applyBorder="1" applyAlignment="1">
      <alignment horizontal="center" vertical="center" shrinkToFit="1"/>
    </xf>
    <xf numFmtId="0" fontId="2" fillId="0" borderId="0" xfId="0" applyFont="1" applyAlignment="1">
      <alignment horizontal="center" vertical="center"/>
    </xf>
    <xf numFmtId="177" fontId="2" fillId="0" borderId="89" xfId="0" applyNumberFormat="1" applyFont="1" applyBorder="1" applyAlignment="1">
      <alignment horizontal="center" vertical="center" shrinkToFit="1"/>
    </xf>
    <xf numFmtId="0" fontId="2" fillId="0" borderId="93" xfId="0" applyFont="1" applyBorder="1">
      <alignment vertical="center"/>
    </xf>
    <xf numFmtId="0" fontId="23" fillId="0" borderId="0" xfId="0" applyFont="1" applyAlignment="1">
      <alignment horizontal="left" vertical="top" wrapText="1"/>
    </xf>
    <xf numFmtId="0" fontId="6" fillId="0" borderId="88" xfId="0" applyFont="1" applyBorder="1">
      <alignment vertical="center"/>
    </xf>
    <xf numFmtId="179" fontId="2" fillId="0" borderId="95" xfId="0" applyNumberFormat="1" applyFont="1" applyBorder="1" applyAlignment="1">
      <alignment horizontal="center" vertical="center" shrinkToFit="1"/>
    </xf>
    <xf numFmtId="179" fontId="2" fillId="0" borderId="100" xfId="0" applyNumberFormat="1" applyFont="1" applyBorder="1" applyAlignment="1">
      <alignment horizontal="center" vertical="center" shrinkToFit="1"/>
    </xf>
    <xf numFmtId="179" fontId="2" fillId="0" borderId="96" xfId="0" applyNumberFormat="1" applyFont="1" applyBorder="1" applyAlignment="1">
      <alignment horizontal="center" vertical="center" shrinkToFit="1"/>
    </xf>
    <xf numFmtId="180" fontId="2" fillId="0" borderId="95" xfId="0" applyNumberFormat="1" applyFont="1" applyBorder="1" applyAlignment="1">
      <alignment horizontal="center" vertical="center" shrinkToFit="1"/>
    </xf>
    <xf numFmtId="180" fontId="2" fillId="0" borderId="100" xfId="0" applyNumberFormat="1" applyFont="1" applyBorder="1" applyAlignment="1">
      <alignment horizontal="center" vertical="center" shrinkToFit="1"/>
    </xf>
    <xf numFmtId="180" fontId="2" fillId="0" borderId="96" xfId="0" applyNumberFormat="1" applyFont="1" applyBorder="1" applyAlignment="1">
      <alignment horizontal="center" vertical="center" shrinkToFit="1"/>
    </xf>
    <xf numFmtId="181" fontId="2" fillId="0" borderId="97" xfId="0" applyNumberFormat="1" applyFont="1" applyBorder="1" applyAlignment="1">
      <alignment horizontal="center" vertical="center" shrinkToFit="1"/>
    </xf>
    <xf numFmtId="181" fontId="2" fillId="0" borderId="87" xfId="0" applyNumberFormat="1" applyFont="1" applyBorder="1" applyAlignment="1">
      <alignment horizontal="center" vertical="center" shrinkToFit="1"/>
    </xf>
    <xf numFmtId="181" fontId="2" fillId="0" borderId="98" xfId="0" applyNumberFormat="1" applyFont="1" applyBorder="1" applyAlignment="1">
      <alignment horizontal="center" vertical="center" shrinkToFit="1"/>
    </xf>
    <xf numFmtId="181" fontId="2" fillId="0" borderId="88" xfId="0" applyNumberFormat="1" applyFont="1" applyBorder="1" applyAlignment="1">
      <alignment horizontal="center" vertical="center" shrinkToFit="1"/>
    </xf>
    <xf numFmtId="181" fontId="2" fillId="0" borderId="95" xfId="0" applyNumberFormat="1" applyFont="1" applyBorder="1" applyAlignment="1">
      <alignment horizontal="center" vertical="center" shrinkToFit="1"/>
    </xf>
    <xf numFmtId="0" fontId="7" fillId="0" borderId="35" xfId="0" applyFont="1" applyBorder="1">
      <alignment vertical="center"/>
    </xf>
    <xf numFmtId="179" fontId="6" fillId="0" borderId="35" xfId="0" applyNumberFormat="1" applyFont="1" applyBorder="1" applyAlignment="1">
      <alignment horizontal="center" vertical="center" shrinkToFit="1"/>
    </xf>
    <xf numFmtId="179" fontId="6" fillId="0" borderId="0" xfId="0" applyNumberFormat="1" applyFont="1" applyAlignment="1">
      <alignment horizontal="center" vertical="center" shrinkToFit="1"/>
    </xf>
    <xf numFmtId="0" fontId="2" fillId="0" borderId="0" xfId="0" applyFont="1" applyAlignment="1">
      <alignment horizontal="left" vertical="center"/>
    </xf>
    <xf numFmtId="0" fontId="2" fillId="0" borderId="35" xfId="0" applyFont="1" applyBorder="1">
      <alignment vertical="center"/>
    </xf>
    <xf numFmtId="0" fontId="6" fillId="0" borderId="0" xfId="0" applyFont="1" applyAlignment="1">
      <alignment horizontal="center" vertical="center"/>
    </xf>
    <xf numFmtId="176" fontId="0" fillId="0" borderId="0" xfId="0" applyNumberFormat="1">
      <alignment vertical="center"/>
    </xf>
    <xf numFmtId="0" fontId="23" fillId="0" borderId="0" xfId="0" applyFont="1" applyAlignment="1">
      <alignment vertical="top" wrapText="1"/>
    </xf>
    <xf numFmtId="0" fontId="12" fillId="0" borderId="0" xfId="0" applyFont="1" applyAlignment="1">
      <alignment vertical="center" wrapText="1"/>
    </xf>
    <xf numFmtId="0" fontId="28" fillId="0" borderId="0" xfId="0" applyFont="1" applyAlignment="1">
      <alignment vertical="top" wrapText="1"/>
    </xf>
    <xf numFmtId="0" fontId="29" fillId="0" borderId="0" xfId="0" applyFont="1" applyAlignment="1">
      <alignment horizontal="center" vertical="center"/>
    </xf>
    <xf numFmtId="0" fontId="29" fillId="0" borderId="0" xfId="0" applyFont="1">
      <alignment vertical="center"/>
    </xf>
    <xf numFmtId="0" fontId="15" fillId="0" borderId="0" xfId="0" applyFont="1" applyAlignment="1">
      <alignment vertical="center" wrapText="1"/>
    </xf>
    <xf numFmtId="0" fontId="19" fillId="0" borderId="59" xfId="0" applyFont="1" applyBorder="1" applyAlignment="1">
      <alignment horizontal="center" vertical="top" wrapText="1"/>
    </xf>
    <xf numFmtId="176" fontId="4" fillId="0" borderId="49" xfId="0" applyNumberFormat="1" applyFont="1" applyBorder="1" applyAlignment="1">
      <alignment horizontal="center" vertical="center" wrapText="1"/>
    </xf>
    <xf numFmtId="176" fontId="4" fillId="0" borderId="50" xfId="0" applyNumberFormat="1" applyFont="1" applyBorder="1" applyAlignment="1">
      <alignment horizontal="center" vertical="center" wrapText="1"/>
    </xf>
    <xf numFmtId="176" fontId="4" fillId="0" borderId="46" xfId="0" applyNumberFormat="1" applyFont="1" applyBorder="1" applyAlignment="1">
      <alignment horizontal="center" vertical="center" wrapText="1"/>
    </xf>
    <xf numFmtId="0" fontId="4" fillId="0" borderId="73" xfId="0" applyFont="1" applyBorder="1" applyAlignment="1">
      <alignment horizontal="center" vertical="center" wrapText="1"/>
    </xf>
    <xf numFmtId="0" fontId="4" fillId="0" borderId="16" xfId="0" applyFont="1" applyBorder="1" applyAlignment="1">
      <alignment horizontal="center" vertical="center"/>
    </xf>
    <xf numFmtId="0" fontId="4" fillId="0" borderId="78" xfId="0" applyFont="1" applyBorder="1" applyAlignment="1">
      <alignment horizontal="center" vertical="center"/>
    </xf>
    <xf numFmtId="179" fontId="4" fillId="0" borderId="70" xfId="0" applyNumberFormat="1" applyFont="1" applyBorder="1" applyAlignment="1">
      <alignment horizontal="center" vertical="center"/>
    </xf>
    <xf numFmtId="179" fontId="4" fillId="0" borderId="79" xfId="0" applyNumberFormat="1" applyFont="1" applyBorder="1" applyAlignment="1">
      <alignment horizontal="center" vertical="center"/>
    </xf>
    <xf numFmtId="181" fontId="2" fillId="0" borderId="120" xfId="0" applyNumberFormat="1" applyFont="1" applyBorder="1" applyAlignment="1">
      <alignment horizontal="center" vertical="center" shrinkToFit="1"/>
    </xf>
    <xf numFmtId="0" fontId="19" fillId="0" borderId="64" xfId="0" applyFont="1" applyBorder="1" applyAlignment="1">
      <alignment vertical="top"/>
    </xf>
    <xf numFmtId="0" fontId="19" fillId="0" borderId="131" xfId="0" applyFont="1" applyBorder="1" applyAlignment="1">
      <alignment horizontal="center" vertical="top"/>
    </xf>
    <xf numFmtId="0" fontId="19" fillId="0" borderId="65" xfId="0" applyFont="1" applyBorder="1" applyAlignment="1">
      <alignment horizontal="center" vertical="top"/>
    </xf>
    <xf numFmtId="0" fontId="18" fillId="0" borderId="59" xfId="0" applyFont="1" applyBorder="1" applyAlignment="1">
      <alignment horizontal="center"/>
    </xf>
    <xf numFmtId="0" fontId="18" fillId="0" borderId="132" xfId="0" applyFont="1" applyBorder="1" applyAlignment="1">
      <alignment horizontal="center"/>
    </xf>
    <xf numFmtId="0" fontId="18" fillId="0" borderId="60" xfId="0" applyFont="1" applyBorder="1" applyAlignment="1">
      <alignment horizontal="center"/>
    </xf>
    <xf numFmtId="0" fontId="25" fillId="0" borderId="133" xfId="0" applyFont="1" applyBorder="1" applyAlignment="1">
      <alignment horizontal="center" vertical="center" shrinkToFit="1"/>
    </xf>
    <xf numFmtId="0" fontId="25" fillId="0" borderId="134" xfId="0" applyFont="1" applyBorder="1" applyAlignment="1">
      <alignment horizontal="center" vertical="center" shrinkToFit="1"/>
    </xf>
    <xf numFmtId="0" fontId="25" fillId="0" borderId="135" xfId="0" applyFont="1" applyBorder="1" applyAlignment="1">
      <alignment horizontal="center" vertical="center" shrinkToFit="1"/>
    </xf>
    <xf numFmtId="0" fontId="25" fillId="2" borderId="136" xfId="0" applyFont="1" applyFill="1" applyBorder="1" applyAlignment="1">
      <alignment horizontal="center" vertical="center" shrinkToFit="1"/>
    </xf>
    <xf numFmtId="0" fontId="25" fillId="2" borderId="137" xfId="0" applyFont="1" applyFill="1" applyBorder="1" applyAlignment="1">
      <alignment horizontal="center" vertical="center" shrinkToFit="1"/>
    </xf>
    <xf numFmtId="0" fontId="25" fillId="2" borderId="138" xfId="0" applyFont="1" applyFill="1" applyBorder="1" applyAlignment="1">
      <alignment horizontal="center" vertical="center" shrinkToFit="1"/>
    </xf>
    <xf numFmtId="0" fontId="25" fillId="0" borderId="136" xfId="0" applyFont="1" applyBorder="1" applyAlignment="1">
      <alignment horizontal="center" vertical="center" shrinkToFit="1"/>
    </xf>
    <xf numFmtId="0" fontId="25" fillId="0" borderId="137" xfId="0" applyFont="1" applyBorder="1" applyAlignment="1">
      <alignment horizontal="center" vertical="center" shrinkToFit="1"/>
    </xf>
    <xf numFmtId="0" fontId="25" fillId="0" borderId="138" xfId="0" applyFont="1" applyBorder="1" applyAlignment="1">
      <alignment horizontal="center" vertical="center" shrinkToFit="1"/>
    </xf>
    <xf numFmtId="0" fontId="25" fillId="2" borderId="59" xfId="0" applyFont="1" applyFill="1" applyBorder="1" applyAlignment="1">
      <alignment horizontal="center" vertical="center" shrinkToFit="1"/>
    </xf>
    <xf numFmtId="0" fontId="25" fillId="2" borderId="132" xfId="0" applyFont="1" applyFill="1" applyBorder="1" applyAlignment="1">
      <alignment horizontal="center" vertical="center" shrinkToFit="1"/>
    </xf>
    <xf numFmtId="0" fontId="25" fillId="2" borderId="60" xfId="0" applyFont="1" applyFill="1" applyBorder="1" applyAlignment="1">
      <alignment horizontal="center" vertical="center" shrinkToFit="1"/>
    </xf>
    <xf numFmtId="0" fontId="25" fillId="0" borderId="59" xfId="0" applyFont="1" applyBorder="1" applyAlignment="1">
      <alignment horizontal="center" vertical="center" shrinkToFit="1"/>
    </xf>
    <xf numFmtId="0" fontId="25" fillId="0" borderId="132" xfId="0" applyFont="1" applyBorder="1" applyAlignment="1">
      <alignment horizontal="center" vertical="center" shrinkToFit="1"/>
    </xf>
    <xf numFmtId="0" fontId="25" fillId="0" borderId="60" xfId="0" applyFont="1" applyBorder="1" applyAlignment="1">
      <alignment horizontal="center" vertical="center" shrinkToFit="1"/>
    </xf>
    <xf numFmtId="0" fontId="25" fillId="2" borderId="73" xfId="0" applyFont="1" applyFill="1" applyBorder="1" applyAlignment="1">
      <alignment horizontal="center" vertical="center" shrinkToFit="1"/>
    </xf>
    <xf numFmtId="0" fontId="25" fillId="2" borderId="139" xfId="0" applyFont="1" applyFill="1" applyBorder="1" applyAlignment="1">
      <alignment horizontal="center" vertical="center" shrinkToFit="1"/>
    </xf>
    <xf numFmtId="0" fontId="25" fillId="2" borderId="74" xfId="0" applyFont="1" applyFill="1" applyBorder="1" applyAlignment="1">
      <alignment horizontal="center" vertical="center" shrinkToFit="1"/>
    </xf>
    <xf numFmtId="0" fontId="2" fillId="0" borderId="133" xfId="0" applyFont="1" applyBorder="1" applyAlignment="1">
      <alignment horizontal="center" vertical="center" shrinkToFit="1"/>
    </xf>
    <xf numFmtId="0" fontId="2" fillId="0" borderId="134" xfId="0" applyFont="1" applyBorder="1" applyAlignment="1">
      <alignment horizontal="center" vertical="center" shrinkToFit="1"/>
    </xf>
    <xf numFmtId="0" fontId="2" fillId="0" borderId="135" xfId="0" applyFont="1" applyBorder="1" applyAlignment="1">
      <alignment horizontal="center" vertical="center" shrinkToFit="1"/>
    </xf>
    <xf numFmtId="178" fontId="2" fillId="0" borderId="73" xfId="0" applyNumberFormat="1" applyFont="1" applyBorder="1" applyAlignment="1">
      <alignment horizontal="center" vertical="center" shrinkToFit="1"/>
    </xf>
    <xf numFmtId="178" fontId="2" fillId="0" borderId="139" xfId="0" applyNumberFormat="1" applyFont="1" applyBorder="1" applyAlignment="1">
      <alignment horizontal="center" vertical="center" shrinkToFit="1"/>
    </xf>
    <xf numFmtId="178" fontId="2" fillId="0" borderId="74" xfId="0" applyNumberFormat="1" applyFont="1" applyBorder="1" applyAlignment="1">
      <alignment horizontal="center" vertical="center" shrinkToFit="1"/>
    </xf>
    <xf numFmtId="0" fontId="19" fillId="0" borderId="117" xfId="0" applyFont="1" applyBorder="1" applyAlignment="1">
      <alignment horizontal="center" vertical="top"/>
    </xf>
    <xf numFmtId="0" fontId="18" fillId="0" borderId="62" xfId="0" applyFont="1" applyBorder="1" applyAlignment="1">
      <alignment horizontal="center"/>
    </xf>
    <xf numFmtId="0" fontId="25" fillId="0" borderId="142" xfId="0" applyFont="1" applyBorder="1" applyAlignment="1">
      <alignment horizontal="center" vertical="center" shrinkToFit="1"/>
    </xf>
    <xf numFmtId="0" fontId="25" fillId="2" borderId="143" xfId="0" applyFont="1" applyFill="1" applyBorder="1" applyAlignment="1">
      <alignment horizontal="center" vertical="center" shrinkToFit="1"/>
    </xf>
    <xf numFmtId="0" fontId="25" fillId="0" borderId="143" xfId="0" applyFont="1" applyBorder="1" applyAlignment="1">
      <alignment horizontal="center" vertical="center" shrinkToFit="1"/>
    </xf>
    <xf numFmtId="0" fontId="25" fillId="2" borderId="62" xfId="0" applyFont="1" applyFill="1" applyBorder="1" applyAlignment="1">
      <alignment horizontal="center" vertical="center" shrinkToFit="1"/>
    </xf>
    <xf numFmtId="0" fontId="25" fillId="0" borderId="62" xfId="0" applyFont="1" applyBorder="1" applyAlignment="1">
      <alignment horizontal="center" vertical="center" shrinkToFit="1"/>
    </xf>
    <xf numFmtId="0" fontId="25" fillId="2" borderId="118" xfId="0" applyFont="1" applyFill="1" applyBorder="1" applyAlignment="1">
      <alignment horizontal="center" vertical="center" shrinkToFit="1"/>
    </xf>
    <xf numFmtId="0" fontId="2" fillId="0" borderId="142" xfId="0" applyFont="1" applyBorder="1" applyAlignment="1">
      <alignment horizontal="center" vertical="center" shrinkToFit="1"/>
    </xf>
    <xf numFmtId="178" fontId="2" fillId="0" borderId="118" xfId="0" applyNumberFormat="1" applyFont="1" applyBorder="1" applyAlignment="1">
      <alignment horizontal="center" vertical="center" shrinkToFit="1"/>
    </xf>
    <xf numFmtId="0" fontId="19" fillId="0" borderId="131" xfId="0" applyFont="1" applyBorder="1" applyAlignment="1">
      <alignment vertical="top"/>
    </xf>
    <xf numFmtId="0" fontId="18" fillId="0" borderId="63" xfId="0" applyFont="1" applyBorder="1" applyAlignment="1">
      <alignment horizontal="center"/>
    </xf>
    <xf numFmtId="0" fontId="25" fillId="0" borderId="148" xfId="0" applyFont="1" applyBorder="1" applyAlignment="1">
      <alignment horizontal="center" vertical="center" shrinkToFit="1"/>
    </xf>
    <xf numFmtId="0" fontId="25" fillId="2" borderId="149" xfId="0" applyFont="1" applyFill="1" applyBorder="1" applyAlignment="1">
      <alignment horizontal="center" vertical="center" shrinkToFit="1"/>
    </xf>
    <xf numFmtId="0" fontId="25" fillId="0" borderId="149" xfId="0" applyFont="1" applyBorder="1" applyAlignment="1">
      <alignment horizontal="center" vertical="center" shrinkToFit="1"/>
    </xf>
    <xf numFmtId="0" fontId="25" fillId="2" borderId="63" xfId="0" applyFont="1" applyFill="1" applyBorder="1" applyAlignment="1">
      <alignment horizontal="center" vertical="center" shrinkToFit="1"/>
    </xf>
    <xf numFmtId="0" fontId="25" fillId="0" borderId="63" xfId="0" applyFont="1" applyBorder="1" applyAlignment="1">
      <alignment horizontal="center" vertical="center" shrinkToFit="1"/>
    </xf>
    <xf numFmtId="0" fontId="25" fillId="2" borderId="150" xfId="0" applyFont="1" applyFill="1" applyBorder="1" applyAlignment="1">
      <alignment horizontal="center" vertical="center" shrinkToFit="1"/>
    </xf>
    <xf numFmtId="0" fontId="2" fillId="0" borderId="148" xfId="0" applyFont="1" applyBorder="1" applyAlignment="1">
      <alignment horizontal="center" vertical="center" shrinkToFit="1"/>
    </xf>
    <xf numFmtId="178" fontId="2" fillId="0" borderId="150" xfId="0" applyNumberFormat="1" applyFont="1" applyBorder="1" applyAlignment="1">
      <alignment horizontal="center" vertical="center" shrinkToFit="1"/>
    </xf>
    <xf numFmtId="0" fontId="19" fillId="0" borderId="66" xfId="0" applyFont="1" applyBorder="1" applyAlignment="1">
      <alignment horizontal="center" vertical="top"/>
    </xf>
    <xf numFmtId="0" fontId="18" fillId="0" borderId="61" xfId="0" applyFont="1" applyBorder="1" applyAlignment="1">
      <alignment horizontal="center"/>
    </xf>
    <xf numFmtId="0" fontId="25" fillId="0" borderId="153" xfId="0" applyFont="1" applyBorder="1" applyAlignment="1">
      <alignment horizontal="center" vertical="center" shrinkToFit="1"/>
    </xf>
    <xf numFmtId="0" fontId="25" fillId="2" borderId="154" xfId="0" applyFont="1" applyFill="1" applyBorder="1" applyAlignment="1">
      <alignment horizontal="center" vertical="center" shrinkToFit="1"/>
    </xf>
    <xf numFmtId="0" fontId="25" fillId="0" borderId="154" xfId="0" applyFont="1" applyBorder="1" applyAlignment="1">
      <alignment horizontal="center" vertical="center" shrinkToFit="1"/>
    </xf>
    <xf numFmtId="0" fontId="25" fillId="2" borderId="61" xfId="0" applyFont="1" applyFill="1" applyBorder="1" applyAlignment="1">
      <alignment horizontal="center" vertical="center" shrinkToFit="1"/>
    </xf>
    <xf numFmtId="0" fontId="25" fillId="0" borderId="61" xfId="0" applyFont="1" applyBorder="1" applyAlignment="1">
      <alignment horizontal="center" vertical="center" shrinkToFit="1"/>
    </xf>
    <xf numFmtId="0" fontId="25" fillId="2" borderId="75" xfId="0" applyFont="1" applyFill="1" applyBorder="1" applyAlignment="1">
      <alignment horizontal="center" vertical="center" shrinkToFit="1"/>
    </xf>
    <xf numFmtId="0" fontId="2" fillId="0" borderId="153" xfId="0" applyFont="1" applyBorder="1" applyAlignment="1">
      <alignment horizontal="center" vertical="center" shrinkToFit="1"/>
    </xf>
    <xf numFmtId="178" fontId="2" fillId="0" borderId="75" xfId="0" applyNumberFormat="1" applyFont="1" applyBorder="1" applyAlignment="1">
      <alignment horizontal="center" vertical="center" shrinkToFit="1"/>
    </xf>
    <xf numFmtId="0" fontId="0" fillId="0" borderId="147" xfId="0" applyBorder="1">
      <alignment vertical="center"/>
    </xf>
    <xf numFmtId="0" fontId="19" fillId="0" borderId="117" xfId="0" applyFont="1" applyBorder="1" applyAlignment="1">
      <alignment vertical="top"/>
    </xf>
    <xf numFmtId="0" fontId="18" fillId="0" borderId="48" xfId="0" applyFont="1" applyBorder="1" applyAlignment="1">
      <alignment horizontal="center"/>
    </xf>
    <xf numFmtId="0" fontId="25" fillId="0" borderId="49" xfId="0" applyFont="1" applyBorder="1" applyAlignment="1">
      <alignment horizontal="center" vertical="center" shrinkToFit="1"/>
    </xf>
    <xf numFmtId="0" fontId="25" fillId="2" borderId="50" xfId="0" applyFont="1" applyFill="1" applyBorder="1" applyAlignment="1">
      <alignment horizontal="center" vertical="center" shrinkToFit="1"/>
    </xf>
    <xf numFmtId="0" fontId="25" fillId="0" borderId="50" xfId="0" applyFont="1" applyBorder="1" applyAlignment="1">
      <alignment horizontal="center" vertical="center" shrinkToFit="1"/>
    </xf>
    <xf numFmtId="0" fontId="25" fillId="2" borderId="48" xfId="0" applyFont="1" applyFill="1" applyBorder="1" applyAlignment="1">
      <alignment horizontal="center" vertical="center" shrinkToFit="1"/>
    </xf>
    <xf numFmtId="0" fontId="25" fillId="0" borderId="48" xfId="0" applyFont="1" applyBorder="1" applyAlignment="1">
      <alignment horizontal="center" vertical="center" shrinkToFit="1"/>
    </xf>
    <xf numFmtId="0" fontId="25" fillId="2" borderId="46" xfId="0" applyFont="1" applyFill="1" applyBorder="1" applyAlignment="1">
      <alignment horizontal="center" vertical="center" shrinkToFit="1"/>
    </xf>
    <xf numFmtId="0" fontId="2" fillId="0" borderId="49" xfId="0" applyFont="1" applyBorder="1" applyAlignment="1">
      <alignment horizontal="center" vertical="center" shrinkToFit="1"/>
    </xf>
    <xf numFmtId="178" fontId="2" fillId="0" borderId="46" xfId="0" applyNumberFormat="1" applyFont="1" applyBorder="1" applyAlignment="1">
      <alignment horizontal="center" vertical="center" shrinkToFit="1"/>
    </xf>
    <xf numFmtId="180" fontId="4" fillId="0" borderId="17" xfId="0" applyNumberFormat="1" applyFont="1" applyBorder="1" applyAlignment="1">
      <alignment horizontal="center" vertical="center" shrinkToFit="1"/>
    </xf>
    <xf numFmtId="180" fontId="4" fillId="0" borderId="12" xfId="0" applyNumberFormat="1" applyFont="1" applyBorder="1" applyAlignment="1">
      <alignment horizontal="center" vertical="center" shrinkToFit="1"/>
    </xf>
    <xf numFmtId="180" fontId="4" fillId="0" borderId="72" xfId="0" applyNumberFormat="1" applyFont="1" applyBorder="1" applyAlignment="1">
      <alignment horizontal="center" vertical="center" shrinkToFit="1"/>
    </xf>
    <xf numFmtId="0" fontId="18" fillId="2" borderId="11" xfId="0" applyFont="1" applyFill="1" applyBorder="1" applyAlignment="1">
      <alignment horizontal="center" vertical="center" shrinkToFit="1"/>
    </xf>
    <xf numFmtId="0" fontId="18" fillId="2" borderId="9" xfId="0" applyFont="1" applyFill="1" applyBorder="1" applyAlignment="1">
      <alignment horizontal="center" vertical="center" shrinkToFit="1"/>
    </xf>
    <xf numFmtId="0" fontId="18" fillId="2" borderId="78" xfId="0" applyFont="1" applyFill="1" applyBorder="1" applyAlignment="1">
      <alignment horizontal="center" vertical="center" shrinkToFit="1"/>
    </xf>
    <xf numFmtId="0" fontId="18" fillId="2" borderId="79" xfId="0" applyFont="1" applyFill="1" applyBorder="1" applyAlignment="1">
      <alignment horizontal="center" vertical="center" shrinkToFit="1"/>
    </xf>
    <xf numFmtId="0" fontId="18" fillId="2" borderId="72" xfId="0" applyFont="1" applyFill="1" applyBorder="1" applyAlignment="1">
      <alignment horizontal="center" vertical="center" shrinkToFit="1"/>
    </xf>
    <xf numFmtId="0" fontId="18" fillId="2" borderId="10" xfId="0" applyFont="1" applyFill="1" applyBorder="1" applyAlignment="1">
      <alignment horizontal="center" vertical="center" shrinkToFit="1"/>
    </xf>
    <xf numFmtId="0" fontId="7" fillId="0" borderId="0" xfId="0" applyFont="1">
      <alignment vertical="center"/>
    </xf>
    <xf numFmtId="0" fontId="19" fillId="0" borderId="147" xfId="0" applyFont="1" applyBorder="1" applyAlignment="1">
      <alignment horizontal="center" vertical="top"/>
    </xf>
    <xf numFmtId="0" fontId="19" fillId="0" borderId="67" xfId="0" applyFont="1" applyBorder="1" applyAlignment="1">
      <alignment horizontal="center" vertical="top"/>
    </xf>
    <xf numFmtId="0" fontId="19" fillId="0" borderId="64" xfId="0" applyFont="1" applyBorder="1" applyAlignment="1">
      <alignment horizontal="center" vertical="top"/>
    </xf>
    <xf numFmtId="0" fontId="25" fillId="0" borderId="51" xfId="0" applyFont="1" applyBorder="1" applyAlignment="1">
      <alignment horizontal="center" vertical="center" shrinkToFit="1"/>
    </xf>
    <xf numFmtId="176" fontId="18" fillId="0" borderId="113" xfId="0" applyNumberFormat="1" applyFont="1" applyBorder="1" applyAlignment="1">
      <alignment horizontal="center" vertical="center"/>
    </xf>
    <xf numFmtId="0" fontId="9" fillId="0" borderId="111" xfId="0" applyFont="1" applyBorder="1">
      <alignment vertical="center"/>
    </xf>
    <xf numFmtId="0" fontId="4" fillId="0" borderId="133" xfId="0" applyFont="1" applyBorder="1" applyAlignment="1">
      <alignment horizontal="center" vertical="center" wrapText="1"/>
    </xf>
    <xf numFmtId="180" fontId="4" fillId="0" borderId="24" xfId="0" applyNumberFormat="1" applyFont="1" applyBorder="1" applyAlignment="1">
      <alignment horizontal="center" vertical="center" shrinkToFit="1"/>
    </xf>
    <xf numFmtId="0" fontId="25" fillId="2" borderId="52" xfId="0" applyFont="1" applyFill="1" applyBorder="1" applyAlignment="1">
      <alignment horizontal="center" vertical="center" shrinkToFit="1"/>
    </xf>
    <xf numFmtId="176" fontId="4" fillId="0" borderId="67" xfId="0" applyNumberFormat="1" applyFont="1" applyBorder="1" applyAlignment="1">
      <alignment horizontal="center" vertical="center" wrapText="1"/>
    </xf>
    <xf numFmtId="0" fontId="4" fillId="0" borderId="23" xfId="0" applyFont="1" applyBorder="1" applyAlignment="1">
      <alignment horizontal="center" vertical="center"/>
    </xf>
    <xf numFmtId="179" fontId="4" fillId="0" borderId="19" xfId="0" applyNumberFormat="1" applyFont="1" applyBorder="1" applyAlignment="1">
      <alignment horizontal="center" vertical="center"/>
    </xf>
    <xf numFmtId="0" fontId="25" fillId="0" borderId="52" xfId="0" applyFont="1" applyBorder="1" applyAlignment="1">
      <alignment horizontal="center" vertical="center" shrinkToFit="1"/>
    </xf>
    <xf numFmtId="0" fontId="25" fillId="2" borderId="43" xfId="0" applyFont="1" applyFill="1" applyBorder="1" applyAlignment="1">
      <alignment horizontal="center" vertical="center" shrinkToFit="1"/>
    </xf>
    <xf numFmtId="0" fontId="25" fillId="0" borderId="43" xfId="0" applyFont="1" applyBorder="1" applyAlignment="1">
      <alignment horizontal="center" vertical="center" shrinkToFit="1"/>
    </xf>
    <xf numFmtId="0" fontId="25" fillId="2" borderId="53" xfId="0" applyFont="1" applyFill="1" applyBorder="1" applyAlignment="1">
      <alignment horizontal="center" vertical="center" shrinkToFit="1"/>
    </xf>
    <xf numFmtId="0" fontId="4" fillId="0" borderId="76" xfId="0" applyFont="1" applyBorder="1" applyAlignment="1">
      <alignment horizontal="center" vertical="center" wrapText="1"/>
    </xf>
    <xf numFmtId="176" fontId="4" fillId="0" borderId="77" xfId="0" applyNumberFormat="1" applyFont="1" applyBorder="1" applyAlignment="1">
      <alignment horizontal="center" vertical="center" wrapText="1"/>
    </xf>
    <xf numFmtId="0" fontId="4" fillId="0" borderId="106" xfId="0" applyFont="1" applyBorder="1" applyAlignment="1">
      <alignment horizontal="center" vertical="center"/>
    </xf>
    <xf numFmtId="179" fontId="4" fillId="0" borderId="105" xfId="0" applyNumberFormat="1" applyFont="1" applyBorder="1" applyAlignment="1">
      <alignment horizontal="center" vertical="center"/>
    </xf>
    <xf numFmtId="0" fontId="2" fillId="0" borderId="161" xfId="0" applyFont="1" applyBorder="1" applyAlignment="1">
      <alignment horizontal="center" vertical="center" shrinkToFit="1"/>
    </xf>
    <xf numFmtId="0" fontId="2" fillId="0" borderId="113" xfId="0" applyFont="1" applyBorder="1" applyAlignment="1">
      <alignment horizontal="center" vertical="center"/>
    </xf>
    <xf numFmtId="181" fontId="2" fillId="0" borderId="37" xfId="0" applyNumberFormat="1" applyFont="1" applyBorder="1" applyAlignment="1">
      <alignment horizontal="center" vertical="center" shrinkToFit="1"/>
    </xf>
    <xf numFmtId="181" fontId="2" fillId="0" borderId="26" xfId="0" applyNumberFormat="1" applyFont="1" applyBorder="1" applyAlignment="1">
      <alignment horizontal="center" vertical="center" shrinkToFit="1"/>
    </xf>
    <xf numFmtId="181" fontId="2" fillId="0" borderId="89" xfId="0" applyNumberFormat="1" applyFont="1" applyBorder="1" applyAlignment="1">
      <alignment horizontal="center" vertical="center" shrinkToFit="1"/>
    </xf>
    <xf numFmtId="181" fontId="2" fillId="0" borderId="166" xfId="0" applyNumberFormat="1" applyFont="1" applyBorder="1" applyAlignment="1">
      <alignment horizontal="center" vertical="center" shrinkToFit="1"/>
    </xf>
    <xf numFmtId="181" fontId="2" fillId="0" borderId="163" xfId="0" applyNumberFormat="1" applyFont="1" applyBorder="1" applyAlignment="1">
      <alignment horizontal="center" vertical="center" shrinkToFit="1"/>
    </xf>
    <xf numFmtId="181" fontId="2" fillId="0" borderId="167" xfId="0" applyNumberFormat="1" applyFont="1" applyBorder="1" applyAlignment="1">
      <alignment horizontal="center" vertical="center" shrinkToFit="1"/>
    </xf>
    <xf numFmtId="181" fontId="2" fillId="0" borderId="77" xfId="0" applyNumberFormat="1" applyFont="1" applyBorder="1" applyAlignment="1">
      <alignment horizontal="center" vertical="center" shrinkToFit="1"/>
    </xf>
    <xf numFmtId="181" fontId="2" fillId="0" borderId="99" xfId="0" applyNumberFormat="1" applyFont="1" applyBorder="1" applyAlignment="1">
      <alignment horizontal="center" vertical="center" shrinkToFit="1"/>
    </xf>
    <xf numFmtId="0" fontId="0" fillId="0" borderId="65" xfId="0" applyBorder="1" applyAlignment="1">
      <alignment horizontal="center" vertical="center"/>
    </xf>
    <xf numFmtId="0" fontId="35" fillId="0" borderId="0" xfId="0" applyFont="1">
      <alignment vertical="center"/>
    </xf>
    <xf numFmtId="0" fontId="35" fillId="0" borderId="0" xfId="0" applyFont="1" applyAlignment="1">
      <alignment horizontal="center" vertical="center"/>
    </xf>
    <xf numFmtId="0" fontId="33" fillId="0" borderId="0" xfId="0" applyFont="1" applyAlignment="1">
      <alignment horizontal="center" vertical="center"/>
    </xf>
    <xf numFmtId="0" fontId="36" fillId="0" borderId="47" xfId="0" applyFont="1" applyBorder="1" applyAlignment="1">
      <alignment horizontal="center" vertical="center"/>
    </xf>
    <xf numFmtId="0" fontId="36" fillId="0" borderId="43" xfId="0" applyFont="1" applyBorder="1" applyAlignment="1">
      <alignment horizontal="center" vertical="center"/>
    </xf>
    <xf numFmtId="0" fontId="34" fillId="0" borderId="8" xfId="0" applyFont="1" applyBorder="1" applyAlignment="1">
      <alignment horizontal="center" vertical="center" wrapText="1"/>
    </xf>
    <xf numFmtId="0" fontId="4" fillId="0" borderId="33"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10" xfId="0" applyFont="1" applyBorder="1" applyAlignment="1">
      <alignment horizontal="center" vertical="center" wrapText="1"/>
    </xf>
    <xf numFmtId="0" fontId="4" fillId="0" borderId="10" xfId="0" applyFont="1" applyBorder="1" applyAlignment="1">
      <alignment horizontal="center" vertical="center" wrapText="1"/>
    </xf>
    <xf numFmtId="0" fontId="37" fillId="0" borderId="80" xfId="0" applyFont="1" applyBorder="1" applyAlignment="1">
      <alignment horizontal="left" vertical="center"/>
    </xf>
    <xf numFmtId="0" fontId="2" fillId="0" borderId="17" xfId="0" applyFont="1" applyBorder="1" applyAlignment="1">
      <alignment horizontal="center" vertical="center"/>
    </xf>
    <xf numFmtId="0" fontId="18" fillId="0" borderId="42"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70" xfId="0" applyFont="1" applyBorder="1" applyAlignment="1">
      <alignment horizontal="center" vertical="center" shrinkToFit="1"/>
    </xf>
    <xf numFmtId="179" fontId="35" fillId="0" borderId="0" xfId="0" applyNumberFormat="1" applyFont="1" applyAlignment="1">
      <alignment horizontal="center" vertical="center"/>
    </xf>
    <xf numFmtId="0" fontId="35" fillId="0" borderId="172" xfId="0" applyFont="1" applyBorder="1">
      <alignment vertical="center"/>
    </xf>
    <xf numFmtId="0" fontId="4" fillId="0" borderId="33" xfId="0" applyFont="1" applyBorder="1" applyAlignment="1">
      <alignment horizontal="center" vertical="center"/>
    </xf>
    <xf numFmtId="0" fontId="4" fillId="0" borderId="40" xfId="0" applyFont="1" applyBorder="1" applyAlignment="1">
      <alignment horizontal="center" vertical="center"/>
    </xf>
    <xf numFmtId="0" fontId="4" fillId="0" borderId="10" xfId="0" applyFont="1" applyBorder="1" applyAlignment="1">
      <alignment horizontal="center" vertical="center"/>
    </xf>
    <xf numFmtId="0" fontId="8" fillId="0" borderId="30" xfId="0" applyFont="1" applyBorder="1" applyAlignment="1">
      <alignment horizontal="left" vertical="center"/>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8" fillId="0" borderId="8" xfId="0" applyFont="1" applyBorder="1" applyAlignment="1">
      <alignment horizontal="left" vertical="center" wrapText="1"/>
    </xf>
    <xf numFmtId="0" fontId="8" fillId="0" borderId="30" xfId="0" applyFont="1" applyBorder="1" applyAlignment="1">
      <alignment horizontal="left" vertical="center" wrapText="1"/>
    </xf>
    <xf numFmtId="0" fontId="8" fillId="0" borderId="44" xfId="0" applyFont="1" applyBorder="1" applyAlignment="1">
      <alignment horizontal="left"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42" fillId="0" borderId="0" xfId="0" applyFont="1" applyAlignment="1">
      <alignment vertical="top" wrapText="1"/>
    </xf>
    <xf numFmtId="0" fontId="30" fillId="0" borderId="0" xfId="0" applyFont="1" applyAlignment="1">
      <alignment vertical="top" wrapText="1"/>
    </xf>
    <xf numFmtId="0" fontId="2" fillId="0" borderId="13" xfId="0" applyFont="1" applyBorder="1" applyAlignment="1">
      <alignment horizontal="center" vertical="center" shrinkToFit="1"/>
    </xf>
    <xf numFmtId="0" fontId="2" fillId="0" borderId="12" xfId="0" applyFont="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18" fillId="2" borderId="32" xfId="0" applyFont="1" applyFill="1" applyBorder="1" applyAlignment="1">
      <alignment horizontal="center" vertical="center" shrinkToFit="1"/>
    </xf>
    <xf numFmtId="0" fontId="18" fillId="0" borderId="32" xfId="0" applyFont="1" applyBorder="1" applyAlignment="1">
      <alignment horizontal="center" vertical="center" shrinkToFit="1"/>
    </xf>
    <xf numFmtId="0" fontId="18" fillId="2" borderId="59" xfId="0" applyFont="1" applyFill="1" applyBorder="1" applyAlignment="1">
      <alignment horizontal="center"/>
    </xf>
    <xf numFmtId="0" fontId="18" fillId="2" borderId="132" xfId="0" applyFont="1" applyFill="1" applyBorder="1" applyAlignment="1">
      <alignment horizontal="center"/>
    </xf>
    <xf numFmtId="0" fontId="18" fillId="2" borderId="62" xfId="0" applyFont="1" applyFill="1" applyBorder="1" applyAlignment="1">
      <alignment horizontal="center"/>
    </xf>
    <xf numFmtId="0" fontId="18" fillId="2" borderId="48" xfId="0" applyFont="1" applyFill="1" applyBorder="1" applyAlignment="1">
      <alignment horizontal="center"/>
    </xf>
    <xf numFmtId="0" fontId="10" fillId="0" borderId="29" xfId="0" applyFont="1" applyBorder="1" applyAlignment="1">
      <alignment horizontal="left" vertical="center"/>
    </xf>
    <xf numFmtId="0" fontId="25" fillId="0" borderId="107" xfId="0" applyFont="1" applyBorder="1" applyAlignment="1">
      <alignment horizontal="center" vertical="center" shrinkToFit="1"/>
    </xf>
    <xf numFmtId="0" fontId="25" fillId="0" borderId="124" xfId="0" applyFont="1" applyBorder="1" applyAlignment="1">
      <alignment horizontal="center" vertical="center" shrinkToFit="1"/>
    </xf>
    <xf numFmtId="0" fontId="25" fillId="0" borderId="116" xfId="0" applyFont="1" applyBorder="1" applyAlignment="1">
      <alignment horizontal="center" vertical="center" shrinkToFit="1"/>
    </xf>
    <xf numFmtId="0" fontId="25" fillId="0" borderId="103" xfId="0" applyFont="1" applyBorder="1" applyAlignment="1">
      <alignment horizontal="center" vertical="center" shrinkToFit="1"/>
    </xf>
    <xf numFmtId="0" fontId="25" fillId="0" borderId="102" xfId="0" applyFont="1" applyBorder="1" applyAlignment="1">
      <alignment horizontal="center" vertical="center" shrinkToFit="1"/>
    </xf>
    <xf numFmtId="0" fontId="25" fillId="0" borderId="101" xfId="0" applyFont="1" applyBorder="1" applyAlignment="1">
      <alignment horizontal="center" vertical="center" shrinkToFit="1"/>
    </xf>
    <xf numFmtId="0" fontId="25" fillId="0" borderId="144" xfId="0" applyFont="1" applyBorder="1" applyAlignment="1">
      <alignment horizontal="center" vertical="center" shrinkToFit="1"/>
    </xf>
    <xf numFmtId="0" fontId="25" fillId="0" borderId="0" xfId="0" applyFont="1" applyAlignment="1">
      <alignment horizontal="center" vertical="center" shrinkToFit="1"/>
    </xf>
    <xf numFmtId="0" fontId="18" fillId="0" borderId="23" xfId="0" applyFont="1" applyBorder="1" applyAlignment="1">
      <alignment horizontal="center" vertical="center" shrinkToFit="1"/>
    </xf>
    <xf numFmtId="0" fontId="18" fillId="0" borderId="19" xfId="0" applyFont="1" applyBorder="1" applyAlignment="1">
      <alignment horizontal="center" vertical="center" shrinkToFit="1"/>
    </xf>
    <xf numFmtId="0" fontId="18" fillId="0" borderId="24" xfId="0" applyFont="1" applyBorder="1" applyAlignment="1">
      <alignment horizontal="center" vertical="center" shrinkToFit="1"/>
    </xf>
    <xf numFmtId="0" fontId="18" fillId="0" borderId="30" xfId="0" applyFont="1" applyBorder="1" applyAlignment="1">
      <alignment horizontal="center" vertical="center" shrinkToFit="1"/>
    </xf>
    <xf numFmtId="0" fontId="9" fillId="0" borderId="30" xfId="0" applyFont="1" applyBorder="1" applyAlignment="1">
      <alignment horizontal="center" vertical="center"/>
    </xf>
    <xf numFmtId="0" fontId="10" fillId="0" borderId="30" xfId="0" applyFont="1" applyBorder="1" applyAlignment="1">
      <alignment horizontal="left" vertical="center"/>
    </xf>
    <xf numFmtId="0" fontId="0" fillId="0" borderId="115" xfId="0" applyBorder="1">
      <alignment vertical="center"/>
    </xf>
    <xf numFmtId="0" fontId="0" fillId="0" borderId="116" xfId="0" applyBorder="1">
      <alignment vertical="center"/>
    </xf>
    <xf numFmtId="0" fontId="0" fillId="0" borderId="141" xfId="0" applyBorder="1">
      <alignment vertical="center"/>
    </xf>
    <xf numFmtId="0" fontId="36" fillId="0" borderId="0" xfId="0" applyFont="1">
      <alignment vertical="center"/>
    </xf>
    <xf numFmtId="0" fontId="36" fillId="0" borderId="0" xfId="0" applyFont="1" applyAlignment="1">
      <alignment horizontal="left" vertical="center"/>
    </xf>
    <xf numFmtId="0" fontId="35" fillId="0" borderId="18" xfId="0" applyFont="1" applyBorder="1">
      <alignment vertical="center"/>
    </xf>
    <xf numFmtId="0" fontId="35" fillId="0" borderId="98" xfId="0" applyFont="1" applyBorder="1" applyAlignment="1">
      <alignment horizontal="center" vertical="center"/>
    </xf>
    <xf numFmtId="0" fontId="35" fillId="0" borderId="120" xfId="0" applyFont="1" applyBorder="1" applyAlignment="1">
      <alignment horizontal="center" vertical="center"/>
    </xf>
    <xf numFmtId="0" fontId="35" fillId="0" borderId="70" xfId="0" applyFont="1" applyBorder="1" applyAlignment="1">
      <alignment horizontal="center" vertical="center"/>
    </xf>
    <xf numFmtId="0" fontId="35" fillId="0" borderId="17" xfId="0" applyFont="1" applyBorder="1" applyAlignment="1">
      <alignment horizontal="center" vertical="center"/>
    </xf>
    <xf numFmtId="0" fontId="35" fillId="0" borderId="192" xfId="0" applyFont="1" applyBorder="1" applyAlignment="1">
      <alignment horizontal="center" vertical="center"/>
    </xf>
    <xf numFmtId="0" fontId="35" fillId="0" borderId="193" xfId="0" applyFont="1" applyBorder="1" applyAlignment="1">
      <alignment horizontal="center" vertical="center"/>
    </xf>
    <xf numFmtId="0" fontId="35" fillId="0" borderId="2" xfId="0" applyFont="1" applyBorder="1" applyAlignment="1">
      <alignment horizontal="center" vertical="center"/>
    </xf>
    <xf numFmtId="0" fontId="35" fillId="0" borderId="22" xfId="0" applyFont="1" applyBorder="1" applyAlignment="1">
      <alignment horizontal="center" vertical="center"/>
    </xf>
    <xf numFmtId="176" fontId="36" fillId="0" borderId="48" xfId="0" applyNumberFormat="1" applyFont="1" applyBorder="1" applyAlignment="1">
      <alignment horizontal="center" vertical="center" shrinkToFit="1"/>
    </xf>
    <xf numFmtId="0" fontId="41" fillId="0" borderId="111" xfId="0" applyFont="1" applyBorder="1">
      <alignment vertical="center"/>
    </xf>
    <xf numFmtId="176" fontId="41" fillId="0" borderId="113" xfId="0" applyNumberFormat="1" applyFont="1" applyBorder="1">
      <alignment vertical="center"/>
    </xf>
    <xf numFmtId="0" fontId="40" fillId="0" borderId="0" xfId="0" applyFont="1" applyAlignment="1">
      <alignment vertical="center" wrapText="1"/>
    </xf>
    <xf numFmtId="181" fontId="2" fillId="0" borderId="97" xfId="0" applyNumberFormat="1" applyFont="1" applyBorder="1" applyAlignment="1">
      <alignment horizontal="center" vertical="center"/>
    </xf>
    <xf numFmtId="0" fontId="35" fillId="0" borderId="105" xfId="0" applyFont="1" applyBorder="1" applyAlignment="1">
      <alignment horizontal="center" vertical="center"/>
    </xf>
    <xf numFmtId="0" fontId="35" fillId="0" borderId="104" xfId="0" applyFont="1" applyBorder="1" applyAlignment="1">
      <alignment horizontal="center" vertical="center"/>
    </xf>
    <xf numFmtId="0" fontId="35" fillId="0" borderId="115" xfId="0" applyFont="1" applyBorder="1">
      <alignment vertical="center"/>
    </xf>
    <xf numFmtId="181" fontId="2" fillId="0" borderId="119" xfId="0" applyNumberFormat="1" applyFont="1" applyBorder="1" applyAlignment="1">
      <alignment horizontal="center" vertical="center" shrinkToFit="1"/>
    </xf>
    <xf numFmtId="181" fontId="2" fillId="0" borderId="164" xfId="0" applyNumberFormat="1" applyFont="1" applyBorder="1" applyAlignment="1">
      <alignment horizontal="center" vertical="center" shrinkToFit="1"/>
    </xf>
    <xf numFmtId="181" fontId="2" fillId="0" borderId="90" xfId="0" applyNumberFormat="1" applyFont="1" applyBorder="1" applyAlignment="1">
      <alignment horizontal="center" vertical="center" shrinkToFit="1"/>
    </xf>
    <xf numFmtId="181" fontId="2" fillId="0" borderId="91" xfId="0" applyNumberFormat="1" applyFont="1" applyBorder="1" applyAlignment="1">
      <alignment horizontal="center" vertical="center" shrinkToFit="1"/>
    </xf>
    <xf numFmtId="181" fontId="2" fillId="0" borderId="78" xfId="0" applyNumberFormat="1" applyFont="1" applyBorder="1" applyAlignment="1">
      <alignment horizontal="center" vertical="center" shrinkToFit="1"/>
    </xf>
    <xf numFmtId="181" fontId="2" fillId="0" borderId="94" xfId="0" applyNumberFormat="1" applyFont="1" applyBorder="1" applyAlignment="1">
      <alignment horizontal="center" vertical="center" shrinkToFit="1"/>
    </xf>
    <xf numFmtId="181" fontId="2" fillId="0" borderId="79" xfId="0" applyNumberFormat="1" applyFont="1" applyBorder="1" applyAlignment="1">
      <alignment horizontal="center" vertical="center" shrinkToFit="1"/>
    </xf>
    <xf numFmtId="181" fontId="2" fillId="0" borderId="93" xfId="0" applyNumberFormat="1" applyFont="1" applyBorder="1" applyAlignment="1">
      <alignment horizontal="center" vertical="center" shrinkToFit="1"/>
    </xf>
    <xf numFmtId="181" fontId="2" fillId="0" borderId="165" xfId="0" applyNumberFormat="1" applyFont="1" applyBorder="1" applyAlignment="1">
      <alignment horizontal="center" vertical="center" shrinkToFit="1"/>
    </xf>
    <xf numFmtId="181" fontId="2" fillId="0" borderId="41" xfId="0" applyNumberFormat="1" applyFont="1" applyBorder="1" applyAlignment="1">
      <alignment horizontal="center" vertical="center" shrinkToFit="1"/>
    </xf>
    <xf numFmtId="181" fontId="2" fillId="0" borderId="16" xfId="0" applyNumberFormat="1" applyFont="1" applyBorder="1" applyAlignment="1">
      <alignment horizontal="center" vertical="center" shrinkToFit="1"/>
    </xf>
    <xf numFmtId="181" fontId="2" fillId="0" borderId="70" xfId="0" applyNumberFormat="1" applyFont="1" applyBorder="1" applyAlignment="1">
      <alignment horizontal="center" vertical="center" shrinkToFit="1"/>
    </xf>
    <xf numFmtId="181" fontId="2" fillId="0" borderId="31" xfId="0" applyNumberFormat="1" applyFont="1" applyBorder="1" applyAlignment="1">
      <alignment horizontal="center" vertical="center" shrinkToFit="1"/>
    </xf>
    <xf numFmtId="181" fontId="2" fillId="0" borderId="72" xfId="0" applyNumberFormat="1" applyFont="1" applyBorder="1" applyAlignment="1">
      <alignment horizontal="center" vertical="center" shrinkToFit="1"/>
    </xf>
    <xf numFmtId="181" fontId="2" fillId="0" borderId="78" xfId="0" applyNumberFormat="1" applyFont="1" applyBorder="1" applyAlignment="1">
      <alignment horizontal="center" vertical="center"/>
    </xf>
    <xf numFmtId="0" fontId="2" fillId="2" borderId="12"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79"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2" fillId="2" borderId="72" xfId="0" applyFont="1" applyFill="1" applyBorder="1" applyAlignment="1">
      <alignment horizontal="center" vertical="center" shrinkToFit="1"/>
    </xf>
    <xf numFmtId="0" fontId="2" fillId="2" borderId="58" xfId="0" applyFont="1" applyFill="1" applyBorder="1" applyAlignment="1">
      <alignment horizontal="center" vertical="center" shrinkToFit="1"/>
    </xf>
    <xf numFmtId="0" fontId="35" fillId="0" borderId="197" xfId="0" applyFont="1" applyBorder="1">
      <alignment vertical="center"/>
    </xf>
    <xf numFmtId="0" fontId="35" fillId="0" borderId="198" xfId="0" applyFont="1" applyBorder="1" applyAlignment="1">
      <alignment horizontal="center" vertical="center"/>
    </xf>
    <xf numFmtId="0" fontId="35" fillId="0" borderId="42" xfId="0" applyFont="1" applyBorder="1" applyAlignment="1">
      <alignment horizontal="center" vertical="center"/>
    </xf>
    <xf numFmtId="0" fontId="35" fillId="0" borderId="121" xfId="0" applyFont="1" applyBorder="1" applyAlignment="1">
      <alignment horizontal="center" vertical="center"/>
    </xf>
    <xf numFmtId="0" fontId="35" fillId="0" borderId="3" xfId="0" applyFont="1" applyBorder="1" applyAlignment="1">
      <alignment horizontal="center" vertical="center"/>
    </xf>
    <xf numFmtId="0" fontId="35" fillId="0" borderId="187" xfId="0" applyFont="1" applyBorder="1" applyAlignment="1">
      <alignment horizontal="center" vertical="center"/>
    </xf>
    <xf numFmtId="0" fontId="35" fillId="0" borderId="97" xfId="0" applyFont="1" applyBorder="1" applyAlignment="1">
      <alignment horizontal="center" vertical="center"/>
    </xf>
    <xf numFmtId="0" fontId="35" fillId="0" borderId="196" xfId="0" applyFont="1" applyBorder="1" applyAlignment="1">
      <alignment horizontal="center" vertical="center"/>
    </xf>
    <xf numFmtId="0" fontId="35" fillId="0" borderId="8" xfId="0" applyFont="1" applyBorder="1" applyAlignment="1">
      <alignment horizontal="center" vertical="center"/>
    </xf>
    <xf numFmtId="0" fontId="35" fillId="0" borderId="200" xfId="0" applyFont="1" applyBorder="1" applyAlignment="1">
      <alignment horizontal="center" vertical="center"/>
    </xf>
    <xf numFmtId="0" fontId="35" fillId="0" borderId="29" xfId="0" applyFont="1" applyBorder="1" applyAlignment="1">
      <alignment horizontal="center" vertical="center"/>
    </xf>
    <xf numFmtId="0" fontId="35" fillId="0" borderId="44" xfId="0" applyFont="1" applyBorder="1" applyAlignment="1">
      <alignment horizontal="center" vertical="center"/>
    </xf>
    <xf numFmtId="0" fontId="35" fillId="0" borderId="201" xfId="0" applyFont="1" applyBorder="1" applyAlignment="1">
      <alignment horizontal="center" vertical="center"/>
    </xf>
    <xf numFmtId="0" fontId="35" fillId="0" borderId="10" xfId="0" applyFont="1" applyBorder="1" applyAlignment="1">
      <alignment horizontal="center" vertical="center"/>
    </xf>
    <xf numFmtId="0" fontId="33" fillId="0" borderId="16" xfId="0" applyFont="1" applyBorder="1" applyAlignment="1">
      <alignment horizontal="center" vertical="center"/>
    </xf>
    <xf numFmtId="0" fontId="33" fillId="0" borderId="51" xfId="0" applyFont="1" applyBorder="1" applyAlignment="1">
      <alignment horizontal="center" vertical="center"/>
    </xf>
    <xf numFmtId="0" fontId="33" fillId="0" borderId="70" xfId="0" applyFont="1" applyBorder="1" applyAlignment="1">
      <alignment horizontal="center" vertical="center"/>
    </xf>
    <xf numFmtId="0" fontId="33" fillId="0" borderId="80" xfId="0" applyFont="1" applyBorder="1" applyAlignment="1">
      <alignment horizontal="center" vertical="center"/>
    </xf>
    <xf numFmtId="0" fontId="33" fillId="0" borderId="78" xfId="0" applyFont="1" applyBorder="1" applyAlignment="1">
      <alignment horizontal="center" vertical="center"/>
    </xf>
    <xf numFmtId="179" fontId="33" fillId="0" borderId="53" xfId="0" applyNumberFormat="1" applyFont="1" applyBorder="1" applyAlignment="1">
      <alignment horizontal="center" vertical="center"/>
    </xf>
    <xf numFmtId="179" fontId="33" fillId="0" borderId="79" xfId="0" applyNumberFormat="1" applyFont="1" applyBorder="1" applyAlignment="1">
      <alignment horizontal="center" vertical="center"/>
    </xf>
    <xf numFmtId="0" fontId="33" fillId="0" borderId="92" xfId="0" applyFont="1" applyBorder="1" applyAlignment="1">
      <alignment horizontal="center" vertical="center"/>
    </xf>
    <xf numFmtId="0" fontId="35" fillId="0" borderId="98" xfId="0" applyFont="1" applyBorder="1" applyAlignment="1">
      <alignment horizontal="center" vertical="center" shrinkToFit="1"/>
    </xf>
    <xf numFmtId="0" fontId="19" fillId="2" borderId="64" xfId="0" applyFont="1" applyFill="1" applyBorder="1" applyAlignment="1">
      <alignment horizontal="center"/>
    </xf>
    <xf numFmtId="0" fontId="19" fillId="2" borderId="173" xfId="0" applyFont="1" applyFill="1" applyBorder="1" applyAlignment="1">
      <alignment horizontal="center"/>
    </xf>
    <xf numFmtId="0" fontId="19" fillId="2" borderId="174" xfId="0" applyFont="1" applyFill="1" applyBorder="1" applyAlignment="1">
      <alignment horizontal="center"/>
    </xf>
    <xf numFmtId="0" fontId="19" fillId="2" borderId="175" xfId="0" applyFont="1" applyFill="1" applyBorder="1" applyAlignment="1">
      <alignment horizontal="center"/>
    </xf>
    <xf numFmtId="0" fontId="19" fillId="2" borderId="64" xfId="0" applyFont="1" applyFill="1" applyBorder="1" applyAlignment="1">
      <alignment horizontal="center" vertical="top"/>
    </xf>
    <xf numFmtId="0" fontId="19" fillId="2" borderId="131" xfId="0" applyFont="1" applyFill="1" applyBorder="1" applyAlignment="1">
      <alignment horizontal="center" vertical="top"/>
    </xf>
    <xf numFmtId="0" fontId="19" fillId="2" borderId="176" xfId="0" applyFont="1" applyFill="1" applyBorder="1" applyAlignment="1">
      <alignment horizontal="center"/>
    </xf>
    <xf numFmtId="0" fontId="19" fillId="2" borderId="177" xfId="0" applyFont="1" applyFill="1" applyBorder="1" applyAlignment="1">
      <alignment horizontal="center" vertical="top"/>
    </xf>
    <xf numFmtId="0" fontId="19" fillId="2" borderId="173" xfId="0" applyFont="1" applyFill="1" applyBorder="1" applyAlignment="1">
      <alignment horizontal="center" vertical="top"/>
    </xf>
    <xf numFmtId="0" fontId="19" fillId="2" borderId="65" xfId="0" applyFont="1" applyFill="1" applyBorder="1" applyAlignment="1">
      <alignment horizontal="center" vertical="top"/>
    </xf>
    <xf numFmtId="0" fontId="19" fillId="2" borderId="178" xfId="0" applyFont="1" applyFill="1" applyBorder="1" applyAlignment="1">
      <alignment horizontal="center" vertical="top"/>
    </xf>
    <xf numFmtId="0" fontId="19" fillId="2" borderId="117" xfId="0" applyFont="1" applyFill="1" applyBorder="1" applyAlignment="1">
      <alignment horizontal="center" vertical="top"/>
    </xf>
    <xf numFmtId="0" fontId="19" fillId="2" borderId="67" xfId="0" applyFont="1" applyFill="1" applyBorder="1" applyAlignment="1">
      <alignment horizontal="center" vertical="top"/>
    </xf>
    <xf numFmtId="0" fontId="18" fillId="2" borderId="60" xfId="0" applyFont="1" applyFill="1" applyBorder="1" applyAlignment="1">
      <alignment horizontal="center"/>
    </xf>
    <xf numFmtId="0" fontId="18" fillId="2" borderId="61" xfId="0" applyFont="1" applyFill="1" applyBorder="1" applyAlignment="1">
      <alignment horizontal="center"/>
    </xf>
    <xf numFmtId="0" fontId="18" fillId="2" borderId="43" xfId="0" applyFont="1" applyFill="1" applyBorder="1" applyAlignment="1">
      <alignment horizontal="center"/>
    </xf>
    <xf numFmtId="0" fontId="19" fillId="2" borderId="59" xfId="0" applyFont="1" applyFill="1" applyBorder="1" applyAlignment="1">
      <alignment vertical="top" wrapText="1"/>
    </xf>
    <xf numFmtId="0" fontId="19" fillId="2" borderId="62" xfId="0" applyFont="1" applyFill="1" applyBorder="1" applyAlignment="1">
      <alignment horizontal="center" vertical="top" wrapText="1"/>
    </xf>
    <xf numFmtId="0" fontId="19" fillId="2" borderId="59" xfId="0" applyFont="1" applyFill="1" applyBorder="1" applyAlignment="1">
      <alignment horizontal="center" vertical="top" wrapText="1"/>
    </xf>
    <xf numFmtId="0" fontId="19" fillId="2" borderId="60" xfId="0" applyFont="1" applyFill="1" applyBorder="1" applyAlignment="1">
      <alignment horizontal="center" vertical="top" wrapText="1"/>
    </xf>
    <xf numFmtId="0" fontId="19" fillId="2" borderId="61" xfId="0" applyFont="1" applyFill="1" applyBorder="1" applyAlignment="1">
      <alignment horizontal="center" vertical="top" wrapText="1"/>
    </xf>
    <xf numFmtId="0" fontId="19" fillId="2" borderId="48" xfId="0" applyFont="1" applyFill="1" applyBorder="1" applyAlignment="1">
      <alignment horizontal="center" vertical="top" wrapText="1"/>
    </xf>
    <xf numFmtId="0" fontId="19" fillId="2" borderId="64" xfId="0" applyFont="1" applyFill="1" applyBorder="1" applyAlignment="1">
      <alignment vertical="top"/>
    </xf>
    <xf numFmtId="0" fontId="19" fillId="2" borderId="131" xfId="0" applyFont="1" applyFill="1" applyBorder="1" applyAlignment="1">
      <alignment vertical="top"/>
    </xf>
    <xf numFmtId="0" fontId="19" fillId="2" borderId="65" xfId="0" applyFont="1" applyFill="1" applyBorder="1" applyAlignment="1">
      <alignment vertical="top"/>
    </xf>
    <xf numFmtId="0" fontId="19" fillId="2" borderId="66" xfId="0" applyFont="1" applyFill="1" applyBorder="1" applyAlignment="1">
      <alignment vertical="top"/>
    </xf>
    <xf numFmtId="0" fontId="19" fillId="2" borderId="67" xfId="0" applyFont="1" applyFill="1" applyBorder="1" applyAlignment="1">
      <alignment vertical="top"/>
    </xf>
    <xf numFmtId="0" fontId="36" fillId="0" borderId="70" xfId="0" applyFont="1" applyBorder="1" applyAlignment="1">
      <alignment horizontal="center" vertical="center"/>
    </xf>
    <xf numFmtId="0" fontId="36" fillId="0" borderId="0" xfId="0" applyFont="1" applyAlignment="1">
      <alignment horizontal="center" vertical="center"/>
    </xf>
    <xf numFmtId="0" fontId="36" fillId="0" borderId="13" xfId="0" applyFont="1" applyBorder="1" applyAlignment="1">
      <alignment horizontal="center" vertical="center"/>
    </xf>
    <xf numFmtId="0" fontId="36" fillId="0" borderId="79" xfId="0" applyFont="1" applyBorder="1" applyAlignment="1">
      <alignment horizontal="center" vertical="center"/>
    </xf>
    <xf numFmtId="0" fontId="2" fillId="0" borderId="202" xfId="0" applyFont="1" applyBorder="1">
      <alignment vertical="center"/>
    </xf>
    <xf numFmtId="182" fontId="18" fillId="0" borderId="8" xfId="0" applyNumberFormat="1" applyFont="1" applyBorder="1" applyAlignment="1">
      <alignment horizontal="center" vertical="center"/>
    </xf>
    <xf numFmtId="182" fontId="18" fillId="2" borderId="9" xfId="0" applyNumberFormat="1" applyFont="1" applyFill="1" applyBorder="1" applyAlignment="1">
      <alignment horizontal="center" vertical="center"/>
    </xf>
    <xf numFmtId="182" fontId="18" fillId="0" borderId="9" xfId="0" applyNumberFormat="1" applyFont="1" applyBorder="1" applyAlignment="1">
      <alignment horizontal="center" vertical="center"/>
    </xf>
    <xf numFmtId="182" fontId="18" fillId="2" borderId="10" xfId="0" applyNumberFormat="1" applyFont="1" applyFill="1" applyBorder="1" applyAlignment="1">
      <alignment horizontal="center" vertical="center"/>
    </xf>
    <xf numFmtId="182" fontId="18" fillId="2" borderId="71" xfId="0" applyNumberFormat="1" applyFont="1" applyFill="1" applyBorder="1" applyAlignment="1">
      <alignment horizontal="center" vertical="center"/>
    </xf>
    <xf numFmtId="0" fontId="33" fillId="0" borderId="0" xfId="0" applyFont="1">
      <alignment vertical="center"/>
    </xf>
    <xf numFmtId="0" fontId="36" fillId="0" borderId="154" xfId="0" applyFont="1" applyBorder="1" applyAlignment="1">
      <alignment horizontal="center" vertical="center"/>
    </xf>
    <xf numFmtId="0" fontId="36" fillId="0" borderId="137" xfId="0" applyFont="1" applyBorder="1" applyAlignment="1">
      <alignment horizontal="center" vertical="center"/>
    </xf>
    <xf numFmtId="0" fontId="36" fillId="0" borderId="138" xfId="0" applyFont="1" applyBorder="1" applyAlignment="1">
      <alignment horizontal="center" vertical="center"/>
    </xf>
    <xf numFmtId="0" fontId="36" fillId="0" borderId="13" xfId="0" applyFont="1" applyBorder="1" applyAlignment="1">
      <alignment horizontal="center" vertical="center" shrinkToFit="1"/>
    </xf>
    <xf numFmtId="0" fontId="36" fillId="0" borderId="1" xfId="0" applyFont="1" applyBorder="1" applyAlignment="1">
      <alignment horizontal="center" vertical="center"/>
    </xf>
    <xf numFmtId="0" fontId="36" fillId="0" borderId="1" xfId="0" applyFont="1" applyBorder="1" applyAlignment="1">
      <alignment horizontal="center" vertical="center" shrinkToFit="1"/>
    </xf>
    <xf numFmtId="0" fontId="36" fillId="0" borderId="75" xfId="0" applyFont="1" applyBorder="1" applyAlignment="1">
      <alignment horizontal="center" vertical="center"/>
    </xf>
    <xf numFmtId="0" fontId="36" fillId="0" borderId="139" xfId="0" applyFont="1" applyBorder="1" applyAlignment="1">
      <alignment horizontal="center" vertical="center"/>
    </xf>
    <xf numFmtId="0" fontId="36" fillId="0" borderId="74" xfId="0" applyFont="1" applyBorder="1" applyAlignment="1">
      <alignment horizontal="center" vertical="center"/>
    </xf>
    <xf numFmtId="0" fontId="36" fillId="0" borderId="70" xfId="0" applyFont="1" applyBorder="1" applyAlignment="1">
      <alignment horizontal="center" vertical="center" shrinkToFit="1"/>
    </xf>
    <xf numFmtId="0" fontId="36" fillId="0" borderId="66" xfId="0" applyFont="1" applyBorder="1" applyAlignment="1">
      <alignment horizontal="center" vertical="center"/>
    </xf>
    <xf numFmtId="0" fontId="36" fillId="0" borderId="131" xfId="0" applyFont="1" applyBorder="1" applyAlignment="1">
      <alignment horizontal="center" vertical="center"/>
    </xf>
    <xf numFmtId="0" fontId="36" fillId="0" borderId="65" xfId="0" applyFont="1" applyBorder="1" applyAlignment="1">
      <alignment horizontal="center" vertical="center"/>
    </xf>
    <xf numFmtId="0" fontId="34" fillId="0" borderId="43" xfId="0" applyFont="1" applyBorder="1">
      <alignment vertical="center"/>
    </xf>
    <xf numFmtId="0" fontId="36" fillId="0" borderId="203" xfId="0" applyFont="1" applyBorder="1" applyAlignment="1">
      <alignment horizontal="center" vertical="center"/>
    </xf>
    <xf numFmtId="182" fontId="36" fillId="0" borderId="154" xfId="0" applyNumberFormat="1" applyFont="1" applyBorder="1" applyAlignment="1">
      <alignment horizontal="center" vertical="center"/>
    </xf>
    <xf numFmtId="182" fontId="36" fillId="0" borderId="137" xfId="0" applyNumberFormat="1" applyFont="1" applyBorder="1" applyAlignment="1">
      <alignment horizontal="center" vertical="center"/>
    </xf>
    <xf numFmtId="182" fontId="36" fillId="0" borderId="138" xfId="0" applyNumberFormat="1" applyFont="1" applyBorder="1" applyAlignment="1">
      <alignment horizontal="center" vertical="center"/>
    </xf>
    <xf numFmtId="0" fontId="34" fillId="0" borderId="0" xfId="0" applyFont="1">
      <alignment vertical="center"/>
    </xf>
    <xf numFmtId="183" fontId="2" fillId="0" borderId="204" xfId="0" applyNumberFormat="1" applyFont="1" applyBorder="1" applyAlignment="1">
      <alignment horizontal="center" vertical="center" shrinkToFit="1"/>
    </xf>
    <xf numFmtId="182" fontId="18" fillId="0" borderId="20" xfId="0" applyNumberFormat="1" applyFont="1" applyBorder="1" applyAlignment="1">
      <alignment horizontal="center"/>
    </xf>
    <xf numFmtId="182" fontId="18" fillId="0" borderId="1" xfId="0" applyNumberFormat="1" applyFont="1" applyBorder="1" applyAlignment="1">
      <alignment horizontal="center"/>
    </xf>
    <xf numFmtId="182" fontId="18" fillId="0" borderId="6" xfId="0" applyNumberFormat="1" applyFont="1" applyBorder="1" applyAlignment="1">
      <alignment horizontal="center"/>
    </xf>
    <xf numFmtId="182" fontId="18" fillId="0" borderId="58" xfId="0" applyNumberFormat="1" applyFont="1" applyBorder="1" applyAlignment="1">
      <alignment horizontal="center"/>
    </xf>
    <xf numFmtId="182" fontId="18" fillId="0" borderId="72" xfId="0" applyNumberFormat="1" applyFont="1" applyBorder="1" applyAlignment="1">
      <alignment horizontal="center"/>
    </xf>
    <xf numFmtId="182" fontId="18" fillId="2" borderId="73" xfId="0" applyNumberFormat="1" applyFont="1" applyFill="1" applyBorder="1" applyAlignment="1">
      <alignment horizontal="center"/>
    </xf>
    <xf numFmtId="182" fontId="18" fillId="2" borderId="118" xfId="0" applyNumberFormat="1" applyFont="1" applyFill="1" applyBorder="1" applyAlignment="1">
      <alignment horizontal="center"/>
    </xf>
    <xf numFmtId="182" fontId="18" fillId="0" borderId="73" xfId="0" applyNumberFormat="1" applyFont="1" applyBorder="1" applyAlignment="1">
      <alignment horizontal="center"/>
    </xf>
    <xf numFmtId="182" fontId="18" fillId="0" borderId="74" xfId="0" applyNumberFormat="1" applyFont="1" applyBorder="1" applyAlignment="1">
      <alignment horizontal="center"/>
    </xf>
    <xf numFmtId="182" fontId="18" fillId="0" borderId="75" xfId="0" applyNumberFormat="1" applyFont="1" applyBorder="1" applyAlignment="1">
      <alignment horizontal="center"/>
    </xf>
    <xf numFmtId="182" fontId="18" fillId="0" borderId="118" xfId="0" applyNumberFormat="1" applyFont="1" applyBorder="1" applyAlignment="1">
      <alignment horizontal="center"/>
    </xf>
    <xf numFmtId="182" fontId="18" fillId="2" borderId="74" xfId="0" applyNumberFormat="1" applyFont="1" applyFill="1" applyBorder="1" applyAlignment="1">
      <alignment horizontal="center"/>
    </xf>
    <xf numFmtId="182" fontId="18" fillId="2" borderId="75" xfId="0" applyNumberFormat="1" applyFont="1" applyFill="1" applyBorder="1" applyAlignment="1">
      <alignment horizontal="center"/>
    </xf>
    <xf numFmtId="182" fontId="18" fillId="2" borderId="46" xfId="0" applyNumberFormat="1" applyFont="1" applyFill="1" applyBorder="1" applyAlignment="1">
      <alignment horizontal="center"/>
    </xf>
    <xf numFmtId="182" fontId="18" fillId="0" borderId="16" xfId="0" applyNumberFormat="1" applyFont="1" applyBorder="1" applyAlignment="1">
      <alignment horizontal="center" vertical="center"/>
    </xf>
    <xf numFmtId="182" fontId="18" fillId="0" borderId="70" xfId="0" applyNumberFormat="1" applyFont="1" applyBorder="1" applyAlignment="1">
      <alignment horizontal="center" vertical="center"/>
    </xf>
    <xf numFmtId="182" fontId="18" fillId="0" borderId="17" xfId="0" applyNumberFormat="1" applyFont="1" applyBorder="1" applyAlignment="1">
      <alignment horizontal="center" vertical="center"/>
    </xf>
    <xf numFmtId="182" fontId="18" fillId="0" borderId="64" xfId="0" applyNumberFormat="1" applyFont="1" applyBorder="1" applyAlignment="1">
      <alignment horizontal="center" vertical="center"/>
    </xf>
    <xf numFmtId="182" fontId="18" fillId="0" borderId="117" xfId="0" applyNumberFormat="1" applyFont="1" applyBorder="1" applyAlignment="1">
      <alignment horizontal="center" vertical="center"/>
    </xf>
    <xf numFmtId="182" fontId="18" fillId="0" borderId="65" xfId="0" applyNumberFormat="1" applyFont="1" applyBorder="1" applyAlignment="1">
      <alignment horizontal="center" vertical="center"/>
    </xf>
    <xf numFmtId="182" fontId="18" fillId="0" borderId="66" xfId="0" applyNumberFormat="1" applyFont="1" applyBorder="1" applyAlignment="1">
      <alignment horizontal="center" vertical="center"/>
    </xf>
    <xf numFmtId="182" fontId="18" fillId="0" borderId="67" xfId="0" applyNumberFormat="1" applyFont="1" applyBorder="1" applyAlignment="1">
      <alignment horizontal="center" vertical="center"/>
    </xf>
    <xf numFmtId="182" fontId="18" fillId="2" borderId="11" xfId="0" applyNumberFormat="1" applyFont="1" applyFill="1" applyBorder="1" applyAlignment="1">
      <alignment horizontal="center" vertical="center"/>
    </xf>
    <xf numFmtId="182" fontId="18" fillId="2" borderId="13" xfId="0" applyNumberFormat="1" applyFont="1" applyFill="1" applyBorder="1" applyAlignment="1">
      <alignment horizontal="center" vertical="center"/>
    </xf>
    <xf numFmtId="182" fontId="18" fillId="2" borderId="12" xfId="0" applyNumberFormat="1" applyFont="1" applyFill="1" applyBorder="1" applyAlignment="1">
      <alignment horizontal="center" vertical="center"/>
    </xf>
    <xf numFmtId="182" fontId="18" fillId="2" borderId="64" xfId="0" applyNumberFormat="1" applyFont="1" applyFill="1" applyBorder="1" applyAlignment="1">
      <alignment horizontal="center" vertical="center"/>
    </xf>
    <xf numFmtId="182" fontId="18" fillId="2" borderId="117" xfId="0" applyNumberFormat="1" applyFont="1" applyFill="1" applyBorder="1" applyAlignment="1">
      <alignment horizontal="center" vertical="center"/>
    </xf>
    <xf numFmtId="182" fontId="18" fillId="2" borderId="65" xfId="0" applyNumberFormat="1" applyFont="1" applyFill="1" applyBorder="1" applyAlignment="1">
      <alignment horizontal="center" vertical="center"/>
    </xf>
    <xf numFmtId="182" fontId="18" fillId="2" borderId="66" xfId="0" applyNumberFormat="1" applyFont="1" applyFill="1" applyBorder="1" applyAlignment="1">
      <alignment horizontal="center" vertical="center"/>
    </xf>
    <xf numFmtId="182" fontId="18" fillId="2" borderId="67" xfId="0" applyNumberFormat="1" applyFont="1" applyFill="1" applyBorder="1" applyAlignment="1">
      <alignment horizontal="center" vertical="center"/>
    </xf>
    <xf numFmtId="182" fontId="18" fillId="0" borderId="11" xfId="0" applyNumberFormat="1" applyFont="1" applyBorder="1" applyAlignment="1">
      <alignment horizontal="center" vertical="center"/>
    </xf>
    <xf numFmtId="182" fontId="18" fillId="0" borderId="13" xfId="0" applyNumberFormat="1" applyFont="1" applyBorder="1" applyAlignment="1">
      <alignment horizontal="center" vertical="center"/>
    </xf>
    <xf numFmtId="182" fontId="18" fillId="0" borderId="12" xfId="0" applyNumberFormat="1" applyFont="1" applyBorder="1" applyAlignment="1">
      <alignment horizontal="center" vertical="center"/>
    </xf>
    <xf numFmtId="182" fontId="18" fillId="2" borderId="78" xfId="0" applyNumberFormat="1" applyFont="1" applyFill="1" applyBorder="1" applyAlignment="1">
      <alignment horizontal="center" vertical="center"/>
    </xf>
    <xf numFmtId="182" fontId="18" fillId="2" borderId="79" xfId="0" applyNumberFormat="1" applyFont="1" applyFill="1" applyBorder="1" applyAlignment="1">
      <alignment horizontal="center" vertical="center"/>
    </xf>
    <xf numFmtId="182" fontId="18" fillId="2" borderId="72" xfId="0" applyNumberFormat="1" applyFont="1" applyFill="1" applyBorder="1" applyAlignment="1">
      <alignment horizontal="center" vertical="center"/>
    </xf>
    <xf numFmtId="182" fontId="18" fillId="2" borderId="73" xfId="0" applyNumberFormat="1" applyFont="1" applyFill="1" applyBorder="1" applyAlignment="1">
      <alignment horizontal="center" vertical="center"/>
    </xf>
    <xf numFmtId="182" fontId="18" fillId="2" borderId="118" xfId="0" applyNumberFormat="1" applyFont="1" applyFill="1" applyBorder="1" applyAlignment="1">
      <alignment horizontal="center" vertical="center"/>
    </xf>
    <xf numFmtId="182" fontId="18" fillId="2" borderId="74" xfId="0" applyNumberFormat="1" applyFont="1" applyFill="1" applyBorder="1" applyAlignment="1">
      <alignment horizontal="center" vertical="center"/>
    </xf>
    <xf numFmtId="182" fontId="18" fillId="2" borderId="75" xfId="0" applyNumberFormat="1" applyFont="1" applyFill="1" applyBorder="1" applyAlignment="1">
      <alignment horizontal="center" vertical="center"/>
    </xf>
    <xf numFmtId="182" fontId="18" fillId="2" borderId="46" xfId="0" applyNumberFormat="1" applyFont="1" applyFill="1" applyBorder="1" applyAlignment="1">
      <alignment horizontal="center" vertical="center"/>
    </xf>
    <xf numFmtId="182" fontId="18" fillId="0" borderId="23" xfId="0" applyNumberFormat="1" applyFont="1" applyBorder="1" applyAlignment="1">
      <alignment horizontal="center" vertical="center"/>
    </xf>
    <xf numFmtId="182" fontId="18" fillId="0" borderId="19" xfId="0" applyNumberFormat="1" applyFont="1" applyBorder="1" applyAlignment="1">
      <alignment horizontal="center" vertical="center"/>
    </xf>
    <xf numFmtId="182" fontId="18" fillId="0" borderId="24" xfId="0" applyNumberFormat="1" applyFont="1" applyBorder="1" applyAlignment="1">
      <alignment horizontal="center" vertical="center"/>
    </xf>
    <xf numFmtId="182" fontId="18" fillId="2" borderId="1" xfId="0" applyNumberFormat="1" applyFont="1" applyFill="1" applyBorder="1" applyAlignment="1">
      <alignment horizontal="center" vertical="center"/>
    </xf>
    <xf numFmtId="0" fontId="33" fillId="0" borderId="8" xfId="0" applyFont="1" applyBorder="1" applyAlignment="1">
      <alignment horizontal="center" vertical="center"/>
    </xf>
    <xf numFmtId="0" fontId="33" fillId="0" borderId="8" xfId="0" applyFont="1" applyBorder="1" applyAlignment="1">
      <alignment horizontal="left" vertical="center"/>
    </xf>
    <xf numFmtId="0" fontId="33" fillId="0" borderId="133" xfId="0" applyFont="1" applyBorder="1" applyAlignment="1">
      <alignment horizontal="center" vertical="center"/>
    </xf>
    <xf numFmtId="176" fontId="47" fillId="0" borderId="49" xfId="0" applyNumberFormat="1" applyFont="1" applyBorder="1" applyAlignment="1">
      <alignment horizontal="center" vertical="center"/>
    </xf>
    <xf numFmtId="0" fontId="33" fillId="0" borderId="9" xfId="0" applyFont="1" applyBorder="1" applyAlignment="1">
      <alignment horizontal="center" vertical="center"/>
    </xf>
    <xf numFmtId="0" fontId="33" fillId="0" borderId="9" xfId="0" applyFont="1" applyBorder="1" applyAlignment="1">
      <alignment horizontal="left" vertical="center"/>
    </xf>
    <xf numFmtId="0" fontId="33" fillId="0" borderId="136" xfId="0" applyFont="1" applyBorder="1" applyAlignment="1">
      <alignment horizontal="center" vertical="center"/>
    </xf>
    <xf numFmtId="176" fontId="47" fillId="0" borderId="50" xfId="0" applyNumberFormat="1" applyFont="1" applyBorder="1" applyAlignment="1">
      <alignment horizontal="center" vertical="center"/>
    </xf>
    <xf numFmtId="0" fontId="33" fillId="0" borderId="10" xfId="0" applyFont="1" applyBorder="1" applyAlignment="1">
      <alignment horizontal="center" vertical="center"/>
    </xf>
    <xf numFmtId="0" fontId="33" fillId="0" borderId="10" xfId="0" applyFont="1" applyBorder="1" applyAlignment="1">
      <alignment horizontal="left" vertical="center"/>
    </xf>
    <xf numFmtId="0" fontId="33" fillId="0" borderId="73" xfId="0" applyFont="1" applyBorder="1" applyAlignment="1">
      <alignment horizontal="center" vertical="center"/>
    </xf>
    <xf numFmtId="176" fontId="47" fillId="0" borderId="46" xfId="0" applyNumberFormat="1" applyFont="1" applyBorder="1" applyAlignment="1">
      <alignment horizontal="center" vertical="center"/>
    </xf>
    <xf numFmtId="0" fontId="2" fillId="0" borderId="28" xfId="0" applyFont="1" applyBorder="1" applyAlignment="1">
      <alignment horizontal="center" vertical="center" wrapText="1"/>
    </xf>
    <xf numFmtId="0" fontId="2" fillId="0" borderId="29" xfId="0" applyFont="1" applyBorder="1" applyAlignment="1">
      <alignment horizontal="center" vertical="center"/>
    </xf>
    <xf numFmtId="0" fontId="26" fillId="0" borderId="0" xfId="0" applyFont="1" applyAlignment="1">
      <alignment horizontal="left" vertical="center"/>
    </xf>
    <xf numFmtId="0" fontId="28" fillId="0" borderId="0" xfId="0" applyFont="1" applyAlignment="1">
      <alignment horizontal="center" vertical="center"/>
    </xf>
    <xf numFmtId="0" fontId="28" fillId="0" borderId="0" xfId="0" applyFont="1" applyAlignment="1">
      <alignment horizontal="left" vertical="center" wrapText="1"/>
    </xf>
    <xf numFmtId="0" fontId="29" fillId="0" borderId="13" xfId="0" applyFont="1" applyBorder="1" applyAlignment="1">
      <alignment horizontal="center" vertical="top" wrapText="1"/>
    </xf>
    <xf numFmtId="0" fontId="5" fillId="0" borderId="0" xfId="0" applyFont="1" applyAlignment="1">
      <alignment horizontal="left" vertical="top"/>
    </xf>
    <xf numFmtId="49" fontId="29" fillId="0" borderId="13" xfId="0" applyNumberFormat="1" applyFont="1" applyBorder="1" applyAlignment="1">
      <alignment horizontal="center" vertical="center" wrapText="1"/>
    </xf>
    <xf numFmtId="0" fontId="29" fillId="0" borderId="13" xfId="0" applyFont="1" applyBorder="1" applyAlignment="1">
      <alignment horizontal="center" vertical="center" wrapText="1"/>
    </xf>
    <xf numFmtId="0" fontId="19" fillId="2" borderId="2" xfId="0" applyFont="1" applyFill="1" applyBorder="1" applyAlignment="1">
      <alignment horizontal="center" vertical="center" wrapText="1"/>
    </xf>
    <xf numFmtId="0" fontId="19" fillId="2" borderId="19" xfId="0" applyFont="1" applyFill="1" applyBorder="1" applyAlignment="1">
      <alignment horizontal="center" vertical="center" wrapText="1"/>
    </xf>
    <xf numFmtId="0" fontId="19" fillId="2" borderId="22" xfId="0" applyFont="1" applyFill="1" applyBorder="1" applyAlignment="1">
      <alignment horizontal="center" vertical="center" wrapText="1"/>
    </xf>
    <xf numFmtId="0" fontId="19" fillId="2" borderId="24" xfId="0" applyFont="1" applyFill="1" applyBorder="1" applyAlignment="1">
      <alignment horizontal="center" vertical="center" wrapText="1"/>
    </xf>
    <xf numFmtId="0" fontId="19" fillId="0" borderId="2" xfId="0" applyFont="1" applyBorder="1" applyAlignment="1">
      <alignment horizontal="center" vertical="center" wrapText="1"/>
    </xf>
    <xf numFmtId="0" fontId="19" fillId="0" borderId="19"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4" xfId="0" applyFont="1" applyBorder="1" applyAlignment="1">
      <alignment horizontal="center" vertical="center" wrapText="1"/>
    </xf>
    <xf numFmtId="0" fontId="18" fillId="0" borderId="28" xfId="0" applyFont="1" applyBorder="1" applyAlignment="1">
      <alignment horizontal="center" vertical="top" wrapText="1"/>
    </xf>
    <xf numFmtId="0" fontId="18" fillId="0" borderId="29" xfId="0" applyFont="1" applyBorder="1" applyAlignment="1">
      <alignment horizontal="center" vertical="top" wrapText="1"/>
    </xf>
    <xf numFmtId="0" fontId="18" fillId="0" borderId="30" xfId="0" applyFont="1" applyBorder="1" applyAlignment="1">
      <alignment horizontal="center" vertical="top" wrapText="1"/>
    </xf>
    <xf numFmtId="0" fontId="18" fillId="0" borderId="8" xfId="0" applyFont="1" applyBorder="1" applyAlignment="1">
      <alignment horizontal="center" vertical="center" wrapText="1"/>
    </xf>
    <xf numFmtId="0" fontId="9" fillId="0" borderId="9" xfId="0" applyFont="1" applyBorder="1" applyAlignment="1">
      <alignment horizontal="center" vertical="center"/>
    </xf>
    <xf numFmtId="0" fontId="9" fillId="0" borderId="71" xfId="0" applyFont="1" applyBorder="1" applyAlignment="1">
      <alignment horizontal="center" vertical="center"/>
    </xf>
    <xf numFmtId="0" fontId="2" fillId="0" borderId="28" xfId="0" applyFont="1" applyBorder="1" applyAlignment="1">
      <alignment horizontal="left" vertical="top" wrapText="1"/>
    </xf>
    <xf numFmtId="0" fontId="2" fillId="0" borderId="29" xfId="0" applyFont="1" applyBorder="1" applyAlignment="1">
      <alignment horizontal="left" vertical="top"/>
    </xf>
    <xf numFmtId="0" fontId="19" fillId="0" borderId="37" xfId="0" applyFont="1" applyBorder="1" applyAlignment="1">
      <alignment horizontal="center" vertical="top" wrapText="1"/>
    </xf>
    <xf numFmtId="0" fontId="19" fillId="0" borderId="21" xfId="0" applyFont="1" applyBorder="1" applyAlignment="1">
      <alignment horizontal="center" vertical="top" wrapText="1"/>
    </xf>
    <xf numFmtId="0" fontId="19" fillId="0" borderId="23" xfId="0" applyFont="1" applyBorder="1" applyAlignment="1">
      <alignment horizontal="center" vertical="top" wrapText="1"/>
    </xf>
    <xf numFmtId="0" fontId="20" fillId="2" borderId="129" xfId="0" applyFont="1" applyFill="1" applyBorder="1" applyAlignment="1">
      <alignment horizontal="center" vertical="center"/>
    </xf>
    <xf numFmtId="0" fontId="20" fillId="2" borderId="126" xfId="0" applyFont="1" applyFill="1" applyBorder="1" applyAlignment="1">
      <alignment horizontal="center" vertical="center"/>
    </xf>
    <xf numFmtId="0" fontId="20" fillId="2" borderId="156" xfId="0" applyFont="1" applyFill="1" applyBorder="1" applyAlignment="1">
      <alignment horizontal="center" vertical="center"/>
    </xf>
    <xf numFmtId="0" fontId="0" fillId="2" borderId="103" xfId="0" applyFill="1" applyBorder="1" applyAlignment="1">
      <alignment horizontal="center" vertical="center"/>
    </xf>
    <xf numFmtId="0" fontId="19" fillId="0" borderId="21" xfId="0" applyFont="1" applyBorder="1" applyAlignment="1">
      <alignment horizontal="center" vertical="center" wrapText="1"/>
    </xf>
    <xf numFmtId="0" fontId="19" fillId="0" borderId="23" xfId="0" applyFont="1" applyBorder="1" applyAlignment="1">
      <alignment horizontal="center" vertical="center" wrapText="1"/>
    </xf>
    <xf numFmtId="0" fontId="19" fillId="2" borderId="128" xfId="0" applyFont="1" applyFill="1" applyBorder="1" applyAlignment="1">
      <alignment horizontal="center" vertical="center"/>
    </xf>
    <xf numFmtId="0" fontId="19" fillId="2" borderId="125" xfId="0" applyFont="1" applyFill="1" applyBorder="1" applyAlignment="1">
      <alignment horizontal="center" vertical="center"/>
    </xf>
    <xf numFmtId="0" fontId="19" fillId="2" borderId="129" xfId="0" applyFont="1" applyFill="1" applyBorder="1" applyAlignment="1">
      <alignment horizontal="center" vertical="center"/>
    </xf>
    <xf numFmtId="0" fontId="19" fillId="2" borderId="126" xfId="0" applyFont="1" applyFill="1" applyBorder="1" applyAlignment="1">
      <alignment horizontal="center" vertical="center"/>
    </xf>
    <xf numFmtId="0" fontId="19" fillId="2" borderId="141" xfId="0" applyFont="1" applyFill="1" applyBorder="1" applyAlignment="1">
      <alignment horizontal="center" vertical="center"/>
    </xf>
    <xf numFmtId="0" fontId="19" fillId="2" borderId="140" xfId="0" applyFont="1" applyFill="1" applyBorder="1" applyAlignment="1">
      <alignment horizontal="center" vertical="center"/>
    </xf>
    <xf numFmtId="0" fontId="19" fillId="0" borderId="56" xfId="0" applyFont="1" applyBorder="1" applyAlignment="1">
      <alignment horizontal="center" vertical="center" wrapText="1"/>
    </xf>
    <xf numFmtId="0" fontId="19" fillId="0" borderId="114" xfId="0" applyFont="1" applyBorder="1" applyAlignment="1">
      <alignment horizontal="center" vertical="center" wrapText="1"/>
    </xf>
    <xf numFmtId="0" fontId="19" fillId="2" borderId="54" xfId="0" applyFont="1" applyFill="1" applyBorder="1" applyAlignment="1">
      <alignment horizontal="center" vertical="center" wrapText="1"/>
    </xf>
    <xf numFmtId="0" fontId="19" fillId="2" borderId="55" xfId="0" applyFont="1" applyFill="1" applyBorder="1" applyAlignment="1">
      <alignment horizontal="center" vertical="center" wrapText="1"/>
    </xf>
    <xf numFmtId="0" fontId="19" fillId="0" borderId="2" xfId="0" applyFont="1" applyBorder="1" applyAlignment="1">
      <alignment horizontal="center" vertical="top" wrapText="1"/>
    </xf>
    <xf numFmtId="0" fontId="19" fillId="0" borderId="19" xfId="0" applyFont="1" applyBorder="1" applyAlignment="1">
      <alignment horizontal="center" vertical="top" wrapText="1"/>
    </xf>
    <xf numFmtId="0" fontId="19" fillId="2" borderId="156" xfId="0" applyFont="1" applyFill="1" applyBorder="1" applyAlignment="1">
      <alignment horizontal="center" vertical="center"/>
    </xf>
    <xf numFmtId="0" fontId="0" fillId="2" borderId="155" xfId="0" applyFill="1" applyBorder="1" applyAlignment="1">
      <alignment horizontal="center" vertical="center"/>
    </xf>
    <xf numFmtId="0" fontId="19" fillId="0" borderId="128" xfId="0" applyFont="1" applyBorder="1" applyAlignment="1">
      <alignment horizontal="center" vertical="center"/>
    </xf>
    <xf numFmtId="0" fontId="0" fillId="0" borderId="125" xfId="0" applyBorder="1" applyAlignment="1">
      <alignment horizontal="center" vertical="center"/>
    </xf>
    <xf numFmtId="0" fontId="19" fillId="0" borderId="129" xfId="0" applyFont="1" applyBorder="1" applyAlignment="1">
      <alignment horizontal="center" vertical="center"/>
    </xf>
    <xf numFmtId="0" fontId="0" fillId="0" borderId="126" xfId="0" applyBorder="1" applyAlignment="1">
      <alignment horizontal="center" vertical="center"/>
    </xf>
    <xf numFmtId="0" fontId="19" fillId="0" borderId="130" xfId="0" applyFont="1" applyBorder="1" applyAlignment="1">
      <alignment horizontal="center" vertical="center"/>
    </xf>
    <xf numFmtId="0" fontId="0" fillId="0" borderId="127" xfId="0" applyBorder="1" applyAlignment="1">
      <alignment horizontal="center" vertical="center"/>
    </xf>
    <xf numFmtId="0" fontId="19" fillId="0" borderId="54" xfId="0" applyFont="1" applyBorder="1" applyAlignment="1">
      <alignment horizontal="center" vertical="center" wrapText="1"/>
    </xf>
    <xf numFmtId="0" fontId="19" fillId="0" borderId="55" xfId="0" applyFont="1" applyBorder="1" applyAlignment="1">
      <alignment horizontal="center" vertical="center" wrapText="1"/>
    </xf>
    <xf numFmtId="0" fontId="19" fillId="0" borderId="117" xfId="0" applyFont="1" applyBorder="1" applyAlignment="1">
      <alignment horizontal="center" vertical="top" wrapText="1"/>
    </xf>
    <xf numFmtId="0" fontId="19" fillId="0" borderId="143" xfId="0" applyFont="1" applyBorder="1" applyAlignment="1">
      <alignment horizontal="center" vertical="top" wrapText="1"/>
    </xf>
    <xf numFmtId="0" fontId="19" fillId="0" borderId="62" xfId="0" applyFont="1" applyBorder="1" applyAlignment="1">
      <alignment horizontal="center" vertical="top" wrapText="1"/>
    </xf>
    <xf numFmtId="0" fontId="19" fillId="2" borderId="64" xfId="0" applyFont="1" applyFill="1" applyBorder="1" applyAlignment="1">
      <alignment horizontal="center" vertical="top" wrapText="1"/>
    </xf>
    <xf numFmtId="0" fontId="19" fillId="2" borderId="136" xfId="0" applyFont="1" applyFill="1" applyBorder="1" applyAlignment="1">
      <alignment horizontal="center" vertical="top" wrapText="1"/>
    </xf>
    <xf numFmtId="0" fontId="19" fillId="2" borderId="59" xfId="0" applyFont="1" applyFill="1" applyBorder="1" applyAlignment="1">
      <alignment horizontal="center" vertical="top" wrapText="1"/>
    </xf>
    <xf numFmtId="0" fontId="19" fillId="2" borderId="65" xfId="0" applyFont="1" applyFill="1" applyBorder="1" applyAlignment="1">
      <alignment horizontal="center" vertical="top" wrapText="1"/>
    </xf>
    <xf numFmtId="0" fontId="19" fillId="2" borderId="138" xfId="0" applyFont="1" applyFill="1" applyBorder="1" applyAlignment="1">
      <alignment horizontal="center" vertical="top" wrapText="1"/>
    </xf>
    <xf numFmtId="0" fontId="19" fillId="2" borderId="60" xfId="0" applyFont="1" applyFill="1" applyBorder="1" applyAlignment="1">
      <alignment horizontal="center" vertical="top" wrapText="1"/>
    </xf>
    <xf numFmtId="0" fontId="19" fillId="0" borderId="66" xfId="0" applyFont="1" applyBorder="1" applyAlignment="1">
      <alignment horizontal="center" vertical="top" wrapText="1"/>
    </xf>
    <xf numFmtId="0" fontId="19" fillId="0" borderId="154" xfId="0" applyFont="1" applyBorder="1" applyAlignment="1">
      <alignment horizontal="center" vertical="top" wrapText="1"/>
    </xf>
    <xf numFmtId="0" fontId="19" fillId="0" borderId="61" xfId="0" applyFont="1" applyBorder="1" applyAlignment="1">
      <alignment horizontal="center" vertical="top"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2" borderId="21" xfId="0" applyFont="1" applyFill="1" applyBorder="1" applyAlignment="1">
      <alignment horizontal="center" vertical="center" wrapText="1"/>
    </xf>
    <xf numFmtId="0" fontId="19" fillId="2" borderId="23" xfId="0" applyFont="1" applyFill="1" applyBorder="1" applyAlignment="1">
      <alignment horizontal="center" vertical="center" wrapText="1"/>
    </xf>
    <xf numFmtId="0" fontId="0" fillId="2" borderId="126" xfId="0" applyFill="1" applyBorder="1" applyAlignment="1">
      <alignment horizontal="center" vertical="center"/>
    </xf>
    <xf numFmtId="0" fontId="20" fillId="0" borderId="130" xfId="0" applyFont="1" applyBorder="1" applyAlignment="1">
      <alignment horizontal="center" vertical="center"/>
    </xf>
    <xf numFmtId="0" fontId="0" fillId="0" borderId="102" xfId="0" applyBorder="1" applyAlignment="1">
      <alignment horizontal="center" vertical="center"/>
    </xf>
    <xf numFmtId="0" fontId="19" fillId="2" borderId="146" xfId="0" applyFont="1" applyFill="1" applyBorder="1" applyAlignment="1">
      <alignment horizontal="center" vertical="center"/>
    </xf>
    <xf numFmtId="0" fontId="19" fillId="2" borderId="145" xfId="0" applyFont="1" applyFill="1" applyBorder="1" applyAlignment="1">
      <alignment horizontal="center" vertical="center"/>
    </xf>
    <xf numFmtId="0" fontId="19" fillId="0" borderId="146" xfId="0" applyFont="1" applyBorder="1" applyAlignment="1">
      <alignment horizontal="center" vertical="center"/>
    </xf>
    <xf numFmtId="0" fontId="0" fillId="0" borderId="145" xfId="0" applyBorder="1" applyAlignment="1">
      <alignment horizontal="center" vertical="center"/>
    </xf>
    <xf numFmtId="0" fontId="19" fillId="0" borderId="141" xfId="0" applyFont="1" applyBorder="1" applyAlignment="1">
      <alignment horizontal="center" vertical="center"/>
    </xf>
    <xf numFmtId="0" fontId="0" fillId="0" borderId="140" xfId="0" applyBorder="1" applyAlignment="1">
      <alignment horizontal="center" vertical="center"/>
    </xf>
    <xf numFmtId="0" fontId="19" fillId="2" borderId="130" xfId="0" applyFont="1" applyFill="1" applyBorder="1" applyAlignment="1">
      <alignment horizontal="center" vertical="center"/>
    </xf>
    <xf numFmtId="0" fontId="19" fillId="2" borderId="127" xfId="0" applyFont="1" applyFill="1" applyBorder="1" applyAlignment="1">
      <alignment horizontal="center" vertical="center"/>
    </xf>
    <xf numFmtId="0" fontId="20" fillId="2" borderId="130" xfId="0" applyFont="1" applyFill="1" applyBorder="1" applyAlignment="1">
      <alignment horizontal="center" vertical="center"/>
    </xf>
    <xf numFmtId="0" fontId="20" fillId="2" borderId="127" xfId="0" applyFont="1" applyFill="1" applyBorder="1" applyAlignment="1">
      <alignment horizontal="center" vertical="center"/>
    </xf>
    <xf numFmtId="0" fontId="0" fillId="2" borderId="124" xfId="0" applyFill="1" applyBorder="1" applyAlignment="1">
      <alignment horizontal="center" vertical="center"/>
    </xf>
    <xf numFmtId="0" fontId="20" fillId="2" borderId="141" xfId="0" applyFont="1" applyFill="1" applyBorder="1" applyAlignment="1">
      <alignment horizontal="center" vertical="center"/>
    </xf>
    <xf numFmtId="0" fontId="20" fillId="2" borderId="146" xfId="0" applyFont="1" applyFill="1" applyBorder="1" applyAlignment="1">
      <alignment horizontal="center" vertical="center"/>
    </xf>
    <xf numFmtId="0" fontId="20" fillId="2" borderId="140" xfId="0" applyFont="1" applyFill="1" applyBorder="1" applyAlignment="1">
      <alignment horizontal="center" vertical="center"/>
    </xf>
    <xf numFmtId="0" fontId="20" fillId="2" borderId="145" xfId="0" applyFont="1" applyFill="1" applyBorder="1" applyAlignment="1">
      <alignment horizontal="center" vertical="center"/>
    </xf>
    <xf numFmtId="0" fontId="20" fillId="2" borderId="110" xfId="0" applyFont="1" applyFill="1" applyBorder="1" applyAlignment="1">
      <alignment horizontal="center" vertical="center"/>
    </xf>
    <xf numFmtId="0" fontId="20" fillId="2" borderId="160" xfId="0" applyFont="1" applyFill="1" applyBorder="1" applyAlignment="1">
      <alignment horizontal="center" vertical="center"/>
    </xf>
    <xf numFmtId="0" fontId="7" fillId="0" borderId="37" xfId="0" applyFont="1" applyBorder="1" applyAlignment="1">
      <alignment horizontal="right" vertical="top" wrapText="1"/>
    </xf>
    <xf numFmtId="0" fontId="7" fillId="0" borderId="21" xfId="0" applyFont="1" applyBorder="1" applyAlignment="1">
      <alignment horizontal="right" vertical="top" wrapText="1"/>
    </xf>
    <xf numFmtId="0" fontId="7" fillId="0" borderId="23" xfId="0" applyFont="1" applyBorder="1" applyAlignment="1">
      <alignment horizontal="right" vertical="top" wrapText="1"/>
    </xf>
    <xf numFmtId="0" fontId="6" fillId="0" borderId="17" xfId="0" applyFont="1" applyBorder="1" applyAlignment="1">
      <alignment horizontal="center" vertical="top" wrapText="1"/>
    </xf>
    <xf numFmtId="0" fontId="6" fillId="0" borderId="12" xfId="0" applyFont="1" applyBorder="1" applyAlignment="1">
      <alignment horizontal="center" vertical="top" wrapText="1"/>
    </xf>
    <xf numFmtId="0" fontId="2" fillId="0" borderId="15" xfId="0" applyFont="1" applyBorder="1" applyAlignment="1">
      <alignment horizontal="left" vertical="center" shrinkToFit="1"/>
    </xf>
    <xf numFmtId="0" fontId="2" fillId="0" borderId="35" xfId="0" applyFont="1" applyBorder="1" applyAlignment="1">
      <alignment horizontal="left" vertical="center" shrinkToFit="1"/>
    </xf>
    <xf numFmtId="0" fontId="2" fillId="0" borderId="162" xfId="0" applyFont="1" applyBorder="1" applyAlignment="1">
      <alignment horizontal="left" vertical="center" shrinkToFit="1"/>
    </xf>
    <xf numFmtId="0" fontId="2" fillId="0" borderId="33" xfId="0" applyFont="1" applyBorder="1" applyAlignment="1">
      <alignment horizontal="left" vertical="center" shrinkToFit="1"/>
    </xf>
    <xf numFmtId="0" fontId="2" fillId="0" borderId="25" xfId="0" applyFont="1" applyBorder="1" applyAlignment="1">
      <alignment horizontal="left" vertical="center" shrinkToFit="1"/>
    </xf>
    <xf numFmtId="0" fontId="2" fillId="0" borderId="34" xfId="0" applyFont="1" applyBorder="1" applyAlignment="1">
      <alignment horizontal="left" vertical="center" shrinkToFit="1"/>
    </xf>
    <xf numFmtId="0" fontId="19" fillId="0" borderId="122" xfId="0" applyFont="1" applyBorder="1" applyAlignment="1">
      <alignment horizontal="center" vertical="center" wrapText="1"/>
    </xf>
    <xf numFmtId="0" fontId="19" fillId="0" borderId="158" xfId="0" applyFont="1" applyBorder="1" applyAlignment="1">
      <alignment horizontal="center" vertical="center" wrapText="1"/>
    </xf>
    <xf numFmtId="0" fontId="19" fillId="0" borderId="123" xfId="0" applyFont="1" applyBorder="1" applyAlignment="1">
      <alignment horizontal="center" vertical="center" wrapText="1"/>
    </xf>
    <xf numFmtId="0" fontId="19" fillId="0" borderId="152" xfId="0" applyFont="1" applyBorder="1" applyAlignment="1">
      <alignment horizontal="center" vertical="center"/>
    </xf>
    <xf numFmtId="0" fontId="0" fillId="0" borderId="151" xfId="0" applyBorder="1" applyAlignment="1">
      <alignment horizontal="center" vertical="center"/>
    </xf>
    <xf numFmtId="0" fontId="20" fillId="0" borderId="152" xfId="0" applyFont="1" applyBorder="1" applyAlignment="1">
      <alignment horizontal="center" vertical="center"/>
    </xf>
    <xf numFmtId="0" fontId="0" fillId="0" borderId="101" xfId="0" applyBorder="1" applyAlignment="1">
      <alignment horizontal="center" vertical="center"/>
    </xf>
    <xf numFmtId="0" fontId="20" fillId="0" borderId="129" xfId="0" applyFont="1" applyBorder="1" applyAlignment="1">
      <alignment horizontal="center" vertical="center"/>
    </xf>
    <xf numFmtId="0" fontId="0" fillId="0" borderId="124" xfId="0" applyBorder="1" applyAlignment="1">
      <alignment horizontal="center" vertical="center"/>
    </xf>
    <xf numFmtId="0" fontId="20" fillId="0" borderId="102" xfId="0" applyFont="1" applyBorder="1" applyAlignment="1">
      <alignment horizontal="center" vertical="center"/>
    </xf>
    <xf numFmtId="0" fontId="20" fillId="0" borderId="144" xfId="0" applyFont="1" applyBorder="1" applyAlignment="1">
      <alignment horizontal="center" vertical="center"/>
    </xf>
    <xf numFmtId="0" fontId="0" fillId="0" borderId="144" xfId="0" applyBorder="1" applyAlignment="1">
      <alignment horizontal="center" vertical="center"/>
    </xf>
    <xf numFmtId="0" fontId="20" fillId="0" borderId="116" xfId="0" applyFont="1" applyBorder="1" applyAlignment="1">
      <alignment horizontal="center" vertical="center"/>
    </xf>
    <xf numFmtId="0" fontId="0" fillId="0" borderId="116" xfId="0" applyBorder="1" applyAlignment="1">
      <alignment horizontal="center" vertical="center"/>
    </xf>
    <xf numFmtId="0" fontId="20" fillId="0" borderId="156" xfId="0" applyFont="1" applyBorder="1" applyAlignment="1">
      <alignment horizontal="center" vertical="center"/>
    </xf>
    <xf numFmtId="0" fontId="0" fillId="0" borderId="103" xfId="0" applyBorder="1" applyAlignment="1">
      <alignment horizontal="center" vertical="center"/>
    </xf>
    <xf numFmtId="0" fontId="19" fillId="2" borderId="157" xfId="0" applyFont="1" applyFill="1" applyBorder="1" applyAlignment="1">
      <alignment horizontal="center" vertical="center" wrapText="1"/>
    </xf>
    <xf numFmtId="0" fontId="19" fillId="2" borderId="158" xfId="0" applyFont="1" applyFill="1" applyBorder="1" applyAlignment="1">
      <alignment horizontal="center" vertical="center" wrapText="1"/>
    </xf>
    <xf numFmtId="0" fontId="19" fillId="2" borderId="123" xfId="0" applyFont="1" applyFill="1" applyBorder="1" applyAlignment="1">
      <alignment horizontal="center" vertical="center" wrapText="1"/>
    </xf>
    <xf numFmtId="0" fontId="19" fillId="0" borderId="126" xfId="0" applyFont="1" applyBorder="1" applyAlignment="1">
      <alignment horizontal="center" vertical="center"/>
    </xf>
    <xf numFmtId="0" fontId="22" fillId="0" borderId="0" xfId="0" applyFont="1" applyAlignment="1">
      <alignment horizontal="distributed" vertical="distributed"/>
    </xf>
    <xf numFmtId="177" fontId="22" fillId="0" borderId="0" xfId="0" applyNumberFormat="1" applyFont="1" applyAlignment="1">
      <alignment horizontal="center" vertical="center"/>
    </xf>
    <xf numFmtId="0" fontId="19" fillId="2" borderId="67" xfId="0" applyFont="1" applyFill="1" applyBorder="1" applyAlignment="1">
      <alignment horizontal="center" vertical="top" wrapText="1"/>
    </xf>
    <xf numFmtId="0" fontId="19" fillId="2" borderId="50" xfId="0" applyFont="1" applyFill="1" applyBorder="1" applyAlignment="1">
      <alignment horizontal="center" vertical="top" wrapText="1"/>
    </xf>
    <xf numFmtId="0" fontId="19" fillId="2" borderId="48" xfId="0" applyFont="1" applyFill="1" applyBorder="1" applyAlignment="1">
      <alignment horizontal="center" vertical="top" wrapText="1"/>
    </xf>
    <xf numFmtId="0" fontId="29" fillId="0" borderId="0" xfId="0" applyFont="1" applyAlignment="1">
      <alignment horizontal="left" vertical="center"/>
    </xf>
    <xf numFmtId="0" fontId="19" fillId="2" borderId="66" xfId="0" applyFont="1" applyFill="1" applyBorder="1" applyAlignment="1">
      <alignment horizontal="center" vertical="top" wrapText="1"/>
    </xf>
    <xf numFmtId="0" fontId="19" fillId="2" borderId="154" xfId="0" applyFont="1" applyFill="1" applyBorder="1" applyAlignment="1">
      <alignment horizontal="center" vertical="top" wrapText="1"/>
    </xf>
    <xf numFmtId="0" fontId="19" fillId="2" borderId="61" xfId="0" applyFont="1" applyFill="1" applyBorder="1" applyAlignment="1">
      <alignment horizontal="center" vertical="top" wrapText="1"/>
    </xf>
    <xf numFmtId="0" fontId="24" fillId="0" borderId="39" xfId="0" applyFont="1" applyBorder="1" applyAlignment="1">
      <alignment horizontal="center" vertical="center"/>
    </xf>
    <xf numFmtId="0" fontId="24" fillId="0" borderId="41" xfId="0" applyFont="1" applyBorder="1" applyAlignment="1">
      <alignment horizontal="center" vertical="center"/>
    </xf>
    <xf numFmtId="0" fontId="24" fillId="0" borderId="8" xfId="0" applyFont="1" applyBorder="1" applyAlignment="1">
      <alignment horizontal="center" vertical="center"/>
    </xf>
    <xf numFmtId="0" fontId="24" fillId="0" borderId="10" xfId="0" applyFont="1" applyBorder="1" applyAlignment="1">
      <alignment horizontal="center" vertical="center"/>
    </xf>
    <xf numFmtId="0" fontId="24" fillId="0" borderId="16" xfId="0" applyFont="1" applyBorder="1" applyAlignment="1">
      <alignment horizontal="center" vertical="center"/>
    </xf>
    <xf numFmtId="0" fontId="24" fillId="0" borderId="78" xfId="0" applyFont="1" applyBorder="1" applyAlignment="1">
      <alignment horizontal="center" vertical="center"/>
    </xf>
    <xf numFmtId="0" fontId="24" fillId="0" borderId="70" xfId="0" applyFont="1" applyBorder="1" applyAlignment="1">
      <alignment horizontal="center" vertical="center"/>
    </xf>
    <xf numFmtId="0" fontId="24" fillId="0" borderId="79" xfId="0" applyFont="1" applyBorder="1" applyAlignment="1">
      <alignment horizontal="center" vertical="center"/>
    </xf>
    <xf numFmtId="0" fontId="26" fillId="0" borderId="28" xfId="0" applyFont="1" applyBorder="1" applyAlignment="1">
      <alignment horizontal="center" vertical="center" shrinkToFit="1"/>
    </xf>
    <xf numFmtId="0" fontId="24" fillId="0" borderId="44" xfId="0" applyFont="1" applyBorder="1" applyAlignment="1">
      <alignment horizontal="center" vertical="center" shrinkToFit="1"/>
    </xf>
    <xf numFmtId="0" fontId="15" fillId="0" borderId="0" xfId="0" applyFont="1" applyAlignment="1">
      <alignment horizontal="distributed" vertical="center"/>
    </xf>
    <xf numFmtId="0" fontId="24" fillId="0" borderId="17" xfId="0" applyFont="1" applyBorder="1" applyAlignment="1">
      <alignment horizontal="center" vertical="center" wrapText="1"/>
    </xf>
    <xf numFmtId="0" fontId="24" fillId="0" borderId="72" xfId="0" applyFont="1" applyBorder="1" applyAlignment="1">
      <alignment horizontal="center" vertical="center" wrapText="1"/>
    </xf>
    <xf numFmtId="0" fontId="3" fillId="0" borderId="0" xfId="0" applyFont="1" applyAlignment="1">
      <alignment horizontal="left" vertical="center"/>
    </xf>
    <xf numFmtId="0" fontId="19" fillId="2" borderId="56" xfId="0" applyFont="1" applyFill="1" applyBorder="1" applyAlignment="1">
      <alignment horizontal="center" vertical="center" wrapText="1"/>
    </xf>
    <xf numFmtId="0" fontId="19" fillId="2" borderId="57" xfId="0" applyFont="1" applyFill="1" applyBorder="1" applyAlignment="1">
      <alignment horizontal="center" vertical="center" wrapText="1"/>
    </xf>
    <xf numFmtId="0" fontId="12" fillId="0" borderId="0" xfId="0" applyFont="1" applyAlignment="1">
      <alignment horizontal="distributed" vertical="center"/>
    </xf>
    <xf numFmtId="0" fontId="32" fillId="0" borderId="0" xfId="0" applyFont="1" applyAlignment="1">
      <alignment horizontal="distributed" vertical="center"/>
    </xf>
    <xf numFmtId="0" fontId="19" fillId="0" borderId="65" xfId="0" applyFont="1" applyBorder="1" applyAlignment="1">
      <alignment horizontal="center" vertical="top" wrapText="1"/>
    </xf>
    <xf numFmtId="0" fontId="19" fillId="0" borderId="138" xfId="0" applyFont="1" applyBorder="1" applyAlignment="1">
      <alignment horizontal="center" vertical="top" wrapText="1"/>
    </xf>
    <xf numFmtId="0" fontId="19" fillId="0" borderId="60" xfId="0" applyFont="1" applyBorder="1" applyAlignment="1">
      <alignment horizontal="center" vertical="top" wrapText="1"/>
    </xf>
    <xf numFmtId="0" fontId="12" fillId="0" borderId="0" xfId="0" applyFont="1" applyAlignment="1">
      <alignment horizontal="distributed" vertical="center" wrapText="1"/>
    </xf>
    <xf numFmtId="0" fontId="32" fillId="0" borderId="0" xfId="0" applyFont="1" applyAlignment="1">
      <alignment horizontal="distributed" vertical="center" wrapText="1"/>
    </xf>
    <xf numFmtId="0" fontId="5" fillId="0" borderId="0" xfId="0" applyFont="1" applyAlignment="1">
      <alignment horizontal="left"/>
    </xf>
    <xf numFmtId="0" fontId="20" fillId="0" borderId="124" xfId="0" applyFont="1" applyBorder="1" applyAlignment="1">
      <alignment horizontal="center" vertical="center"/>
    </xf>
    <xf numFmtId="0" fontId="19" fillId="0" borderId="124" xfId="0" applyFont="1" applyBorder="1" applyAlignment="1">
      <alignment horizontal="center" vertical="center"/>
    </xf>
    <xf numFmtId="0" fontId="19" fillId="0" borderId="102" xfId="0" applyFont="1" applyBorder="1" applyAlignment="1">
      <alignment horizontal="center" vertical="center"/>
    </xf>
    <xf numFmtId="0" fontId="19" fillId="0" borderId="101" xfId="0" applyFont="1" applyBorder="1" applyAlignment="1">
      <alignment horizontal="center" vertical="center"/>
    </xf>
    <xf numFmtId="0" fontId="19" fillId="0" borderId="22" xfId="0" applyFont="1" applyBorder="1" applyAlignment="1">
      <alignment horizontal="center" vertical="top" wrapText="1"/>
    </xf>
    <xf numFmtId="0" fontId="19" fillId="0" borderId="24" xfId="0" applyFont="1" applyBorder="1" applyAlignment="1">
      <alignment horizontal="center" vertical="top" wrapText="1"/>
    </xf>
    <xf numFmtId="0" fontId="19" fillId="2" borderId="6"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0" borderId="64" xfId="0" applyFont="1" applyBorder="1" applyAlignment="1">
      <alignment horizontal="center" vertical="top" wrapText="1"/>
    </xf>
    <xf numFmtId="0" fontId="19" fillId="0" borderId="136" xfId="0" applyFont="1" applyBorder="1" applyAlignment="1">
      <alignment horizontal="center" vertical="top" wrapText="1"/>
    </xf>
    <xf numFmtId="0" fontId="19" fillId="0" borderId="59" xfId="0" applyFont="1" applyBorder="1" applyAlignment="1">
      <alignment horizontal="center" vertical="top" wrapText="1"/>
    </xf>
    <xf numFmtId="0" fontId="6" fillId="0" borderId="2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9" xfId="0" applyFont="1" applyBorder="1" applyAlignment="1">
      <alignment horizontal="center" vertical="center" wrapText="1"/>
    </xf>
    <xf numFmtId="0" fontId="19" fillId="0" borderId="26" xfId="0" applyFont="1" applyBorder="1" applyAlignment="1">
      <alignment horizontal="center" vertical="top" wrapText="1"/>
    </xf>
    <xf numFmtId="0" fontId="19" fillId="2" borderId="101" xfId="0" applyFont="1" applyFill="1" applyBorder="1" applyAlignment="1">
      <alignment horizontal="center" vertical="center"/>
    </xf>
    <xf numFmtId="0" fontId="0" fillId="2" borderId="101" xfId="0" applyFill="1" applyBorder="1" applyAlignment="1">
      <alignment horizontal="center" vertical="center"/>
    </xf>
    <xf numFmtId="0" fontId="19" fillId="2" borderId="124" xfId="0" applyFont="1" applyFill="1" applyBorder="1" applyAlignment="1">
      <alignment horizontal="center" vertical="center"/>
    </xf>
    <xf numFmtId="0" fontId="19" fillId="2" borderId="168" xfId="0" applyFont="1" applyFill="1" applyBorder="1" applyAlignment="1">
      <alignment horizontal="center" vertical="center" wrapText="1"/>
    </xf>
    <xf numFmtId="0" fontId="19" fillId="2" borderId="169" xfId="0" applyFont="1" applyFill="1" applyBorder="1" applyAlignment="1">
      <alignment horizontal="center" vertical="center" wrapText="1"/>
    </xf>
    <xf numFmtId="0" fontId="19" fillId="2" borderId="170" xfId="0" applyFont="1" applyFill="1" applyBorder="1" applyAlignment="1">
      <alignment horizontal="center" vertical="center" wrapText="1"/>
    </xf>
    <xf numFmtId="0" fontId="20" fillId="2" borderId="152" xfId="0" applyFont="1" applyFill="1" applyBorder="1" applyAlignment="1">
      <alignment horizontal="center" vertical="center"/>
    </xf>
    <xf numFmtId="0" fontId="20" fillId="2" borderId="151" xfId="0" applyFont="1" applyFill="1" applyBorder="1" applyAlignment="1">
      <alignment horizontal="center" vertical="center"/>
    </xf>
    <xf numFmtId="0" fontId="19" fillId="2" borderId="171" xfId="0" applyFont="1" applyFill="1" applyBorder="1" applyAlignment="1">
      <alignment horizontal="center" vertical="center" wrapText="1"/>
    </xf>
    <xf numFmtId="0" fontId="20" fillId="2" borderId="115" xfId="0" applyFont="1" applyFill="1" applyBorder="1" applyAlignment="1">
      <alignment horizontal="center" vertical="center"/>
    </xf>
    <xf numFmtId="0" fontId="20" fillId="2" borderId="172" xfId="0" applyFont="1" applyFill="1" applyBorder="1" applyAlignment="1">
      <alignment horizontal="center" vertical="center"/>
    </xf>
    <xf numFmtId="0" fontId="19" fillId="0" borderId="103" xfId="0" applyFont="1" applyBorder="1" applyAlignment="1">
      <alignment horizontal="center" vertical="center"/>
    </xf>
    <xf numFmtId="0" fontId="19" fillId="2" borderId="107" xfId="0" applyFont="1" applyFill="1" applyBorder="1" applyAlignment="1">
      <alignment horizontal="center" vertical="center"/>
    </xf>
    <xf numFmtId="0" fontId="0" fillId="2" borderId="107" xfId="0" applyFill="1" applyBorder="1" applyAlignment="1">
      <alignment horizontal="center" vertical="center"/>
    </xf>
    <xf numFmtId="0" fontId="19" fillId="0" borderId="156" xfId="0" applyFont="1" applyBorder="1" applyAlignment="1">
      <alignment horizontal="center" vertical="center"/>
    </xf>
    <xf numFmtId="0" fontId="0" fillId="0" borderId="155" xfId="0" applyBorder="1" applyAlignment="1">
      <alignment horizontal="center" vertical="center"/>
    </xf>
    <xf numFmtId="0" fontId="0" fillId="2" borderId="125" xfId="0" applyFill="1" applyBorder="1" applyAlignment="1">
      <alignment horizontal="center" vertical="center"/>
    </xf>
    <xf numFmtId="0" fontId="20" fillId="2" borderId="128" xfId="0" applyFont="1" applyFill="1" applyBorder="1" applyAlignment="1">
      <alignment horizontal="center" vertical="center"/>
    </xf>
    <xf numFmtId="0" fontId="19" fillId="2" borderId="114" xfId="0" applyFont="1" applyFill="1" applyBorder="1" applyAlignment="1">
      <alignment horizontal="center" vertical="center" wrapText="1"/>
    </xf>
    <xf numFmtId="0" fontId="19" fillId="0" borderId="15" xfId="0" applyFont="1" applyBorder="1" applyAlignment="1">
      <alignment horizontal="left" vertical="center"/>
    </xf>
    <xf numFmtId="0" fontId="19" fillId="0" borderId="162" xfId="0" applyFont="1" applyBorder="1" applyAlignment="1">
      <alignment horizontal="left" vertical="center"/>
    </xf>
    <xf numFmtId="0" fontId="19" fillId="0" borderId="41" xfId="0" applyFont="1" applyBorder="1" applyAlignment="1">
      <alignment horizontal="left" vertical="center"/>
    </xf>
    <xf numFmtId="0" fontId="19" fillId="0" borderId="92" xfId="0" applyFont="1" applyBorder="1" applyAlignment="1">
      <alignment horizontal="left" vertical="center"/>
    </xf>
    <xf numFmtId="0" fontId="19" fillId="0" borderId="95" xfId="0" applyFont="1" applyBorder="1" applyAlignment="1">
      <alignment horizontal="left" vertical="center"/>
    </xf>
    <xf numFmtId="0" fontId="19" fillId="0" borderId="96" xfId="0" applyFont="1" applyBorder="1" applyAlignment="1">
      <alignment horizontal="left" vertical="center"/>
    </xf>
    <xf numFmtId="0" fontId="23" fillId="0" borderId="0" xfId="0" applyFont="1" applyAlignment="1">
      <alignment horizontal="left" vertical="top" wrapText="1"/>
    </xf>
    <xf numFmtId="0" fontId="19" fillId="0" borderId="100" xfId="0" applyFont="1" applyBorder="1" applyAlignment="1">
      <alignment horizontal="left" vertical="center"/>
    </xf>
    <xf numFmtId="0" fontId="19" fillId="0" borderId="35" xfId="0" applyFont="1" applyBorder="1" applyAlignment="1">
      <alignment horizontal="left" vertical="center"/>
    </xf>
    <xf numFmtId="0" fontId="19" fillId="2" borderId="117" xfId="0" applyFont="1" applyFill="1" applyBorder="1" applyAlignment="1">
      <alignment horizontal="center" vertical="top" wrapText="1"/>
    </xf>
    <xf numFmtId="0" fontId="19" fillId="2" borderId="143" xfId="0" applyFont="1" applyFill="1" applyBorder="1" applyAlignment="1">
      <alignment horizontal="center" vertical="top" wrapText="1"/>
    </xf>
    <xf numFmtId="0" fontId="19" fillId="2" borderId="62" xfId="0" applyFont="1" applyFill="1" applyBorder="1" applyAlignment="1">
      <alignment horizontal="center" vertical="top" wrapText="1"/>
    </xf>
    <xf numFmtId="0" fontId="0" fillId="2" borderId="127" xfId="0" applyFill="1" applyBorder="1" applyAlignment="1">
      <alignment horizontal="center" vertical="center"/>
    </xf>
    <xf numFmtId="0" fontId="19" fillId="2" borderId="152" xfId="0" applyFont="1" applyFill="1" applyBorder="1" applyAlignment="1">
      <alignment horizontal="center" vertical="center"/>
    </xf>
    <xf numFmtId="0" fontId="0" fillId="2" borderId="151" xfId="0" applyFill="1" applyBorder="1" applyAlignment="1">
      <alignment horizontal="center" vertical="center"/>
    </xf>
    <xf numFmtId="0" fontId="19" fillId="2" borderId="102" xfId="0" applyFont="1" applyFill="1" applyBorder="1" applyAlignment="1">
      <alignment horizontal="center" vertical="center"/>
    </xf>
    <xf numFmtId="0" fontId="0" fillId="2" borderId="102" xfId="0" applyFill="1" applyBorder="1" applyAlignment="1">
      <alignment horizontal="center" vertical="center"/>
    </xf>
    <xf numFmtId="0" fontId="19" fillId="0" borderId="168" xfId="0" applyFont="1" applyBorder="1" applyAlignment="1">
      <alignment horizontal="center" vertical="center" wrapText="1"/>
    </xf>
    <xf numFmtId="0" fontId="19" fillId="0" borderId="169" xfId="0" applyFont="1" applyBorder="1" applyAlignment="1">
      <alignment horizontal="center" vertical="center" wrapText="1"/>
    </xf>
    <xf numFmtId="0" fontId="19" fillId="0" borderId="170" xfId="0" applyFont="1" applyBorder="1" applyAlignment="1">
      <alignment horizontal="center" vertical="center" wrapText="1"/>
    </xf>
    <xf numFmtId="49" fontId="4" fillId="0" borderId="11" xfId="0" applyNumberFormat="1" applyFont="1" applyBorder="1" applyAlignment="1">
      <alignment horizontal="center" vertical="center" wrapText="1"/>
    </xf>
    <xf numFmtId="49" fontId="4" fillId="0" borderId="13" xfId="0" applyNumberFormat="1" applyFont="1" applyBorder="1" applyAlignment="1">
      <alignment horizontal="center" vertical="center" wrapText="1"/>
    </xf>
    <xf numFmtId="178" fontId="4" fillId="0" borderId="13" xfId="0" applyNumberFormat="1" applyFont="1" applyBorder="1" applyAlignment="1">
      <alignment horizontal="center" vertical="center" wrapText="1"/>
    </xf>
    <xf numFmtId="178" fontId="4" fillId="0" borderId="12" xfId="0" applyNumberFormat="1" applyFont="1" applyBorder="1" applyAlignment="1">
      <alignment horizontal="center" vertical="center" wrapText="1"/>
    </xf>
    <xf numFmtId="0" fontId="19" fillId="2" borderId="116" xfId="0" applyFont="1" applyFill="1" applyBorder="1" applyAlignment="1">
      <alignment horizontal="center" vertical="center"/>
    </xf>
    <xf numFmtId="0" fontId="0" fillId="2" borderId="116" xfId="0" applyFill="1" applyBorder="1" applyAlignment="1">
      <alignment horizontal="center" vertical="center"/>
    </xf>
    <xf numFmtId="0" fontId="0" fillId="0" borderId="0" xfId="0" applyAlignment="1">
      <alignment horizontal="center" vertical="center"/>
    </xf>
    <xf numFmtId="176" fontId="4" fillId="0" borderId="37" xfId="0" applyNumberFormat="1" applyFont="1" applyBorder="1" applyAlignment="1">
      <alignment horizontal="center" vertical="center" wrapText="1"/>
    </xf>
    <xf numFmtId="176" fontId="4" fillId="0" borderId="26" xfId="0" applyNumberFormat="1" applyFont="1" applyBorder="1" applyAlignment="1">
      <alignment horizontal="center" vertical="center" wrapText="1"/>
    </xf>
    <xf numFmtId="176" fontId="4" fillId="0" borderId="36" xfId="0" applyNumberFormat="1" applyFont="1" applyBorder="1" applyAlignment="1">
      <alignment horizontal="center" vertical="center" wrapText="1"/>
    </xf>
    <xf numFmtId="49" fontId="4" fillId="0" borderId="16" xfId="0" applyNumberFormat="1" applyFont="1" applyBorder="1" applyAlignment="1">
      <alignment horizontal="center" vertical="center" wrapText="1"/>
    </xf>
    <xf numFmtId="49" fontId="4" fillId="0" borderId="70" xfId="0" applyNumberFormat="1" applyFont="1" applyBorder="1" applyAlignment="1">
      <alignment horizontal="center" vertical="center" wrapText="1"/>
    </xf>
    <xf numFmtId="178" fontId="4" fillId="0" borderId="70" xfId="0" applyNumberFormat="1" applyFont="1" applyBorder="1" applyAlignment="1">
      <alignment horizontal="center" vertical="center" wrapText="1"/>
    </xf>
    <xf numFmtId="178" fontId="4" fillId="0" borderId="17" xfId="0" applyNumberFormat="1" applyFont="1" applyBorder="1" applyAlignment="1">
      <alignment horizontal="center" vertical="center" wrapText="1"/>
    </xf>
    <xf numFmtId="49" fontId="4" fillId="0" borderId="11" xfId="0" applyNumberFormat="1" applyFont="1" applyBorder="1" applyAlignment="1">
      <alignment horizontal="center" vertical="center"/>
    </xf>
    <xf numFmtId="49" fontId="4" fillId="0" borderId="13" xfId="0" applyNumberFormat="1" applyFont="1" applyBorder="1" applyAlignment="1">
      <alignment horizontal="center" vertical="center"/>
    </xf>
    <xf numFmtId="0" fontId="19" fillId="0" borderId="121" xfId="0" applyFont="1" applyBorder="1" applyAlignment="1">
      <alignment horizontal="center" vertical="center" wrapText="1"/>
    </xf>
    <xf numFmtId="0" fontId="20" fillId="0" borderId="128" xfId="0" applyFont="1" applyBorder="1" applyAlignment="1">
      <alignment horizontal="center" vertical="center"/>
    </xf>
    <xf numFmtId="0" fontId="0" fillId="0" borderId="107" xfId="0" applyBorder="1" applyAlignment="1">
      <alignment horizontal="center" vertical="center"/>
    </xf>
    <xf numFmtId="0" fontId="19" fillId="0" borderId="171" xfId="0" applyFont="1" applyBorder="1" applyAlignment="1">
      <alignment horizontal="center" vertical="center" wrapText="1"/>
    </xf>
    <xf numFmtId="0" fontId="19" fillId="0" borderId="39" xfId="0" applyFont="1" applyBorder="1" applyAlignment="1">
      <alignment horizontal="left" vertical="center"/>
    </xf>
    <xf numFmtId="0" fontId="19" fillId="0" borderId="51" xfId="0" applyFont="1" applyBorder="1" applyAlignment="1">
      <alignment horizontal="left" vertical="center"/>
    </xf>
    <xf numFmtId="0" fontId="30" fillId="0" borderId="35" xfId="0" applyFont="1" applyBorder="1" applyAlignment="1">
      <alignment horizontal="left" vertical="center"/>
    </xf>
    <xf numFmtId="0" fontId="21" fillId="0" borderId="0" xfId="0" applyFont="1" applyAlignment="1">
      <alignment horizontal="right" vertical="center" wrapText="1"/>
    </xf>
    <xf numFmtId="0" fontId="21" fillId="0" borderId="18" xfId="0" applyFont="1" applyBorder="1" applyAlignment="1">
      <alignment horizontal="right" vertical="center" wrapText="1"/>
    </xf>
    <xf numFmtId="0" fontId="23" fillId="0" borderId="15" xfId="0" applyFont="1" applyBorder="1" applyAlignment="1">
      <alignment horizontal="center" vertical="center"/>
    </xf>
    <xf numFmtId="0" fontId="23" fillId="0" borderId="45" xfId="0" applyFont="1" applyBorder="1" applyAlignment="1">
      <alignment horizontal="center" vertical="center"/>
    </xf>
    <xf numFmtId="0" fontId="23" fillId="0" borderId="68" xfId="0" applyFont="1" applyBorder="1" applyAlignment="1">
      <alignment horizontal="center" vertical="center"/>
    </xf>
    <xf numFmtId="0" fontId="23" fillId="0" borderId="76" xfId="0" applyFont="1" applyBorder="1" applyAlignment="1">
      <alignment horizontal="center" vertical="center"/>
    </xf>
    <xf numFmtId="0" fontId="23" fillId="0" borderId="69" xfId="0" applyFont="1" applyBorder="1" applyAlignment="1">
      <alignment horizontal="center" vertical="center" shrinkToFit="1"/>
    </xf>
    <xf numFmtId="0" fontId="23" fillId="0" borderId="77" xfId="0" applyFont="1" applyBorder="1" applyAlignment="1">
      <alignment horizontal="center" vertical="center" shrinkToFit="1"/>
    </xf>
    <xf numFmtId="0" fontId="19" fillId="2" borderId="144" xfId="0" applyFont="1" applyFill="1" applyBorder="1" applyAlignment="1">
      <alignment horizontal="center" vertical="center"/>
    </xf>
    <xf numFmtId="0" fontId="19" fillId="2" borderId="103" xfId="0" applyFont="1" applyFill="1" applyBorder="1" applyAlignment="1">
      <alignment horizontal="center" vertical="center"/>
    </xf>
    <xf numFmtId="0" fontId="26" fillId="0" borderId="0" xfId="0" applyFont="1" applyAlignment="1">
      <alignment horizontal="left" vertical="top" wrapText="1"/>
    </xf>
    <xf numFmtId="0" fontId="19" fillId="0" borderId="144" xfId="0" applyFont="1" applyBorder="1" applyAlignment="1">
      <alignment horizontal="center" vertical="center"/>
    </xf>
    <xf numFmtId="0" fontId="20" fillId="2" borderId="112" xfId="0" applyFont="1" applyFill="1" applyBorder="1" applyAlignment="1">
      <alignment horizontal="center" vertical="center"/>
    </xf>
    <xf numFmtId="0" fontId="20" fillId="2" borderId="159" xfId="0" applyFont="1" applyFill="1" applyBorder="1" applyAlignment="1">
      <alignment horizontal="center" vertical="center"/>
    </xf>
    <xf numFmtId="0" fontId="24" fillId="0" borderId="0" xfId="0" applyFont="1" applyAlignment="1">
      <alignment horizontal="left" vertical="center"/>
    </xf>
    <xf numFmtId="0" fontId="19" fillId="0" borderId="107" xfId="0" applyFont="1" applyBorder="1" applyAlignment="1">
      <alignment horizontal="center" vertical="center"/>
    </xf>
    <xf numFmtId="0" fontId="30" fillId="0" borderId="0" xfId="0" applyFont="1" applyAlignment="1">
      <alignment horizontal="left" vertical="center"/>
    </xf>
    <xf numFmtId="49" fontId="4" fillId="0" borderId="78" xfId="0" applyNumberFormat="1" applyFont="1" applyBorder="1" applyAlignment="1">
      <alignment horizontal="center" vertical="center"/>
    </xf>
    <xf numFmtId="49" fontId="4" fillId="0" borderId="79" xfId="0" applyNumberFormat="1" applyFont="1" applyBorder="1" applyAlignment="1">
      <alignment horizontal="center" vertical="center"/>
    </xf>
    <xf numFmtId="178" fontId="4" fillId="0" borderId="79" xfId="0" applyNumberFormat="1" applyFont="1" applyBorder="1" applyAlignment="1">
      <alignment horizontal="center" vertical="center" wrapText="1"/>
    </xf>
    <xf numFmtId="178" fontId="4" fillId="0" borderId="72" xfId="0" applyNumberFormat="1" applyFont="1" applyBorder="1" applyAlignment="1">
      <alignment horizontal="center" vertical="center" wrapText="1"/>
    </xf>
    <xf numFmtId="0" fontId="4" fillId="0" borderId="106" xfId="0" applyFont="1" applyBorder="1" applyAlignment="1">
      <alignment horizontal="center" vertical="center"/>
    </xf>
    <xf numFmtId="0" fontId="4" fillId="0" borderId="105" xfId="0" applyFont="1" applyBorder="1" applyAlignment="1">
      <alignment horizontal="center" vertical="center"/>
    </xf>
    <xf numFmtId="178" fontId="4" fillId="0" borderId="105" xfId="0" applyNumberFormat="1" applyFont="1" applyBorder="1" applyAlignment="1">
      <alignment horizontal="center" vertical="center"/>
    </xf>
    <xf numFmtId="0" fontId="4" fillId="0" borderId="104" xfId="0" applyFont="1" applyBorder="1" applyAlignment="1">
      <alignment horizontal="center" vertical="center"/>
    </xf>
    <xf numFmtId="0" fontId="19" fillId="0" borderId="116" xfId="0" applyFont="1" applyBorder="1" applyAlignment="1">
      <alignment horizontal="center" vertical="center"/>
    </xf>
    <xf numFmtId="0" fontId="18" fillId="0" borderId="28"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44" xfId="0" applyFont="1" applyBorder="1" applyAlignment="1">
      <alignment horizontal="center" vertical="center" wrapText="1"/>
    </xf>
    <xf numFmtId="0" fontId="2" fillId="0" borderId="29" xfId="0" applyFont="1" applyBorder="1" applyAlignment="1">
      <alignment horizontal="left" vertical="top" wrapText="1"/>
    </xf>
    <xf numFmtId="0" fontId="2" fillId="0" borderId="44" xfId="0" applyFont="1" applyBorder="1" applyAlignment="1">
      <alignment horizontal="left" vertical="top" wrapText="1"/>
    </xf>
    <xf numFmtId="0" fontId="6" fillId="0" borderId="36" xfId="0" applyFont="1" applyBorder="1" applyAlignment="1">
      <alignment horizontal="center" vertical="top" wrapText="1"/>
    </xf>
    <xf numFmtId="0" fontId="6" fillId="0" borderId="22" xfId="0" applyFont="1" applyBorder="1" applyAlignment="1">
      <alignment horizontal="center" vertical="top" wrapText="1"/>
    </xf>
    <xf numFmtId="0" fontId="6" fillId="0" borderId="24" xfId="0" applyFont="1" applyBorder="1" applyAlignment="1">
      <alignment horizontal="center" vertical="top" wrapText="1"/>
    </xf>
    <xf numFmtId="0" fontId="2" fillId="0" borderId="15" xfId="0" applyFont="1" applyBorder="1" applyAlignment="1">
      <alignment horizontal="left" vertical="center"/>
    </xf>
    <xf numFmtId="0" fontId="2" fillId="0" borderId="35" xfId="0" applyFont="1" applyBorder="1" applyAlignment="1">
      <alignment horizontal="left" vertical="center"/>
    </xf>
    <xf numFmtId="0" fontId="2" fillId="0" borderId="33" xfId="0" applyFont="1" applyBorder="1" applyAlignment="1">
      <alignment horizontal="left" vertical="center"/>
    </xf>
    <xf numFmtId="0" fontId="2" fillId="0" borderId="25" xfId="0" applyFont="1" applyBorder="1" applyAlignment="1">
      <alignment horizontal="left" vertical="center"/>
    </xf>
    <xf numFmtId="0" fontId="19" fillId="0" borderId="127" xfId="0" applyFont="1" applyBorder="1" applyAlignment="1">
      <alignment horizontal="center" vertical="center"/>
    </xf>
    <xf numFmtId="0" fontId="19" fillId="0" borderId="125" xfId="0" applyFont="1" applyBorder="1" applyAlignment="1">
      <alignment horizontal="center" vertical="center"/>
    </xf>
    <xf numFmtId="0" fontId="20" fillId="2" borderId="102" xfId="0" applyFont="1" applyFill="1" applyBorder="1" applyAlignment="1">
      <alignment horizontal="center" vertical="center"/>
    </xf>
    <xf numFmtId="0" fontId="19" fillId="0" borderId="140" xfId="0" applyFont="1" applyBorder="1" applyAlignment="1">
      <alignment horizontal="center" vertical="center"/>
    </xf>
    <xf numFmtId="0" fontId="19" fillId="0" borderId="151" xfId="0" applyFont="1" applyBorder="1" applyAlignment="1">
      <alignment horizontal="center" vertical="center"/>
    </xf>
    <xf numFmtId="0" fontId="20" fillId="0" borderId="127" xfId="0" applyFont="1" applyBorder="1" applyAlignment="1">
      <alignment horizontal="center" vertical="center"/>
    </xf>
    <xf numFmtId="0" fontId="20" fillId="0" borderId="145" xfId="0" applyFont="1" applyBorder="1" applyAlignment="1">
      <alignment horizontal="center" vertical="center"/>
    </xf>
    <xf numFmtId="0" fontId="19" fillId="0" borderId="145" xfId="0" applyFont="1" applyBorder="1" applyAlignment="1">
      <alignment horizontal="center" vertical="center"/>
    </xf>
    <xf numFmtId="0" fontId="19" fillId="0" borderId="108" xfId="0" applyFont="1" applyBorder="1" applyAlignment="1">
      <alignment horizontal="center" vertical="center" wrapText="1"/>
    </xf>
    <xf numFmtId="0" fontId="19" fillId="0" borderId="109"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20" fillId="0" borderId="101" xfId="0" applyFont="1" applyBorder="1" applyAlignment="1">
      <alignment horizontal="center" vertical="center"/>
    </xf>
    <xf numFmtId="0" fontId="20" fillId="0" borderId="151" xfId="0" applyFont="1" applyBorder="1" applyAlignment="1">
      <alignment horizontal="center" vertical="center"/>
    </xf>
    <xf numFmtId="0" fontId="20" fillId="0" borderId="126" xfId="0" applyFont="1" applyBorder="1" applyAlignment="1">
      <alignment horizontal="center" vertical="center"/>
    </xf>
    <xf numFmtId="0" fontId="20" fillId="2" borderId="124" xfId="0" applyFont="1" applyFill="1" applyBorder="1" applyAlignment="1">
      <alignment horizontal="center" vertical="center"/>
    </xf>
    <xf numFmtId="0" fontId="20" fillId="2" borderId="101" xfId="0" applyFont="1" applyFill="1" applyBorder="1" applyAlignment="1">
      <alignment horizontal="center" vertical="center"/>
    </xf>
    <xf numFmtId="0" fontId="19" fillId="0" borderId="116" xfId="0" applyFont="1" applyBorder="1" applyAlignment="1">
      <alignment horizontal="center" vertical="top" wrapText="1"/>
    </xf>
    <xf numFmtId="0" fontId="19" fillId="0" borderId="102" xfId="0" applyFont="1" applyBorder="1" applyAlignment="1">
      <alignment horizontal="center" vertical="top" wrapText="1"/>
    </xf>
    <xf numFmtId="0" fontId="19" fillId="0" borderId="101" xfId="0" applyFont="1" applyBorder="1" applyAlignment="1">
      <alignment horizontal="center" vertical="top" wrapText="1"/>
    </xf>
    <xf numFmtId="0" fontId="19" fillId="2" borderId="151" xfId="0" applyFont="1" applyFill="1" applyBorder="1" applyAlignment="1">
      <alignment horizontal="center" vertical="center"/>
    </xf>
    <xf numFmtId="0" fontId="19" fillId="2" borderId="107" xfId="0" applyFont="1" applyFill="1" applyBorder="1" applyAlignment="1">
      <alignment horizontal="center" vertical="top" wrapText="1"/>
    </xf>
    <xf numFmtId="0" fontId="19" fillId="2" borderId="102" xfId="0" applyFont="1" applyFill="1" applyBorder="1" applyAlignment="1">
      <alignment horizontal="center" vertical="top" wrapText="1"/>
    </xf>
    <xf numFmtId="0" fontId="19" fillId="2" borderId="101" xfId="0" applyFont="1" applyFill="1" applyBorder="1" applyAlignment="1">
      <alignment horizontal="center" vertical="top" wrapText="1"/>
    </xf>
    <xf numFmtId="0" fontId="24" fillId="0" borderId="28" xfId="0" applyFont="1" applyBorder="1" applyAlignment="1">
      <alignment horizontal="center" vertical="center"/>
    </xf>
    <xf numFmtId="0" fontId="24" fillId="0" borderId="44" xfId="0" applyFont="1" applyBorder="1" applyAlignment="1">
      <alignment horizontal="center" vertical="center"/>
    </xf>
    <xf numFmtId="0" fontId="24" fillId="0" borderId="37" xfId="0" applyFont="1" applyBorder="1" applyAlignment="1">
      <alignment horizontal="center" vertical="center"/>
    </xf>
    <xf numFmtId="0" fontId="24" fillId="0" borderId="106" xfId="0" applyFont="1" applyBorder="1" applyAlignment="1">
      <alignment horizontal="center" vertical="center"/>
    </xf>
    <xf numFmtId="0" fontId="19" fillId="0" borderId="107" xfId="0" applyFont="1" applyBorder="1" applyAlignment="1">
      <alignment horizontal="center" vertical="top" wrapText="1"/>
    </xf>
    <xf numFmtId="0" fontId="24" fillId="0" borderId="26" xfId="0" applyFont="1" applyBorder="1" applyAlignment="1">
      <alignment horizontal="center" vertical="center"/>
    </xf>
    <xf numFmtId="0" fontId="24" fillId="0" borderId="105" xfId="0" applyFont="1" applyBorder="1" applyAlignment="1">
      <alignment horizontal="center" vertical="center"/>
    </xf>
    <xf numFmtId="0" fontId="23" fillId="0" borderId="28" xfId="0" applyFont="1" applyBorder="1" applyAlignment="1">
      <alignment horizontal="center" vertical="center"/>
    </xf>
    <xf numFmtId="0" fontId="23" fillId="0" borderId="44" xfId="0" applyFont="1" applyBorder="1" applyAlignment="1">
      <alignment horizontal="center" vertical="center"/>
    </xf>
    <xf numFmtId="0" fontId="19" fillId="2" borderId="103" xfId="0" applyFont="1" applyFill="1" applyBorder="1" applyAlignment="1">
      <alignment horizontal="center" vertical="top" wrapText="1"/>
    </xf>
    <xf numFmtId="0" fontId="19" fillId="2" borderId="112" xfId="0" applyFont="1" applyFill="1" applyBorder="1" applyAlignment="1">
      <alignment horizontal="center" vertical="center" wrapText="1"/>
    </xf>
    <xf numFmtId="0" fontId="19" fillId="2" borderId="109" xfId="0" applyFont="1" applyFill="1" applyBorder="1" applyAlignment="1">
      <alignment horizontal="center" vertical="center" wrapText="1"/>
    </xf>
    <xf numFmtId="0" fontId="19" fillId="2" borderId="113"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33"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20" fillId="0" borderId="140" xfId="0" applyFont="1" applyBorder="1" applyAlignment="1">
      <alignment horizontal="center" vertical="center"/>
    </xf>
    <xf numFmtId="0" fontId="20" fillId="0" borderId="107" xfId="0" applyFont="1" applyBorder="1" applyAlignment="1">
      <alignment horizontal="center" vertical="center"/>
    </xf>
    <xf numFmtId="0" fontId="20" fillId="0" borderId="125" xfId="0" applyFont="1" applyBorder="1" applyAlignment="1">
      <alignment horizontal="center" vertical="center"/>
    </xf>
    <xf numFmtId="0" fontId="19" fillId="2" borderId="155" xfId="0" applyFont="1" applyFill="1" applyBorder="1" applyAlignment="1">
      <alignment horizontal="center" vertical="center"/>
    </xf>
    <xf numFmtId="0" fontId="20" fillId="2" borderId="103" xfId="0" applyFont="1" applyFill="1" applyBorder="1" applyAlignment="1">
      <alignment horizontal="center" vertical="center"/>
    </xf>
    <xf numFmtId="0" fontId="20" fillId="2" borderId="155" xfId="0" applyFont="1" applyFill="1" applyBorder="1" applyAlignment="1">
      <alignment horizontal="center" vertical="center"/>
    </xf>
    <xf numFmtId="0" fontId="20" fillId="2" borderId="107" xfId="0" applyFont="1" applyFill="1" applyBorder="1" applyAlignment="1">
      <alignment horizontal="center" vertical="center"/>
    </xf>
    <xf numFmtId="0" fontId="20" fillId="2" borderId="125" xfId="0" applyFont="1" applyFill="1" applyBorder="1" applyAlignment="1">
      <alignment horizontal="center" vertical="center"/>
    </xf>
    <xf numFmtId="0" fontId="24" fillId="0" borderId="36" xfId="0" applyFont="1" applyBorder="1" applyAlignment="1">
      <alignment horizontal="center" vertical="center" wrapText="1"/>
    </xf>
    <xf numFmtId="0" fontId="24" fillId="0" borderId="104" xfId="0" applyFont="1" applyBorder="1" applyAlignment="1">
      <alignment horizontal="center" vertical="center" wrapText="1"/>
    </xf>
    <xf numFmtId="0" fontId="19" fillId="2" borderId="122" xfId="0" applyFont="1" applyFill="1" applyBorder="1" applyAlignment="1">
      <alignment horizontal="center" vertical="center" wrapText="1"/>
    </xf>
    <xf numFmtId="0" fontId="19" fillId="0" borderId="157" xfId="0" applyFont="1" applyBorder="1" applyAlignment="1">
      <alignment horizontal="center" vertical="center" wrapText="1"/>
    </xf>
    <xf numFmtId="0" fontId="19" fillId="2" borderId="121" xfId="0" applyFont="1" applyFill="1" applyBorder="1" applyAlignment="1">
      <alignment horizontal="center" vertical="center" wrapText="1"/>
    </xf>
    <xf numFmtId="0" fontId="19" fillId="0" borderId="112" xfId="0" applyFont="1" applyBorder="1" applyAlignment="1">
      <alignment horizontal="center" vertical="center" wrapText="1"/>
    </xf>
    <xf numFmtId="0" fontId="19" fillId="0" borderId="113" xfId="0" applyFont="1" applyBorder="1" applyAlignment="1">
      <alignment horizontal="center" vertical="center" wrapText="1"/>
    </xf>
    <xf numFmtId="0" fontId="19" fillId="0" borderId="33" xfId="0" applyFont="1" applyBorder="1" applyAlignment="1">
      <alignment horizontal="center" vertical="center" wrapText="1"/>
    </xf>
    <xf numFmtId="0" fontId="19" fillId="2" borderId="108" xfId="0" applyFont="1" applyFill="1" applyBorder="1" applyAlignment="1">
      <alignment horizontal="center" vertical="center" wrapText="1"/>
    </xf>
    <xf numFmtId="0" fontId="19" fillId="2" borderId="110" xfId="0" applyFont="1" applyFill="1" applyBorder="1" applyAlignment="1">
      <alignment horizontal="center" vertical="center" wrapText="1"/>
    </xf>
    <xf numFmtId="0" fontId="19" fillId="2" borderId="111" xfId="0" applyFont="1" applyFill="1" applyBorder="1" applyAlignment="1">
      <alignment horizontal="center" vertical="center" wrapText="1"/>
    </xf>
    <xf numFmtId="0" fontId="19" fillId="2" borderId="34" xfId="0" applyFont="1" applyFill="1" applyBorder="1" applyAlignment="1">
      <alignment horizontal="center" vertical="center" wrapText="1"/>
    </xf>
    <xf numFmtId="0" fontId="19" fillId="0" borderId="115" xfId="0" applyFont="1" applyBorder="1" applyAlignment="1">
      <alignment horizontal="center" vertical="center" wrapText="1"/>
    </xf>
    <xf numFmtId="0" fontId="19" fillId="0" borderId="0" xfId="0" applyFont="1" applyAlignment="1">
      <alignment horizontal="center" vertical="center" wrapText="1"/>
    </xf>
    <xf numFmtId="0" fontId="19" fillId="0" borderId="25" xfId="0" applyFont="1" applyBorder="1" applyAlignment="1">
      <alignment horizontal="center" vertical="center" wrapText="1"/>
    </xf>
    <xf numFmtId="0" fontId="45" fillId="0" borderId="0" xfId="0" applyFont="1" applyAlignment="1">
      <alignment horizontal="left" vertical="center"/>
    </xf>
    <xf numFmtId="0" fontId="34" fillId="0" borderId="25" xfId="0" applyFont="1" applyBorder="1" applyAlignment="1">
      <alignment horizontal="left"/>
    </xf>
    <xf numFmtId="0" fontId="34" fillId="0" borderId="25" xfId="0" applyFont="1" applyBorder="1" applyAlignment="1">
      <alignment horizontal="right" vertical="center"/>
    </xf>
    <xf numFmtId="0" fontId="34" fillId="0" borderId="52" xfId="0" applyFont="1" applyBorder="1" applyAlignment="1">
      <alignment horizontal="left"/>
    </xf>
    <xf numFmtId="0" fontId="36" fillId="0" borderId="0" xfId="0" applyFont="1" applyAlignment="1">
      <alignment horizontal="left" vertical="top" wrapText="1"/>
    </xf>
    <xf numFmtId="0" fontId="36" fillId="0" borderId="0" xfId="0" applyFont="1" applyAlignment="1">
      <alignment horizontal="left" wrapText="1"/>
    </xf>
    <xf numFmtId="0" fontId="34" fillId="0" borderId="43" xfId="0" applyFont="1" applyBorder="1" applyAlignment="1">
      <alignment horizontal="left" vertical="center" shrinkToFit="1"/>
    </xf>
    <xf numFmtId="0" fontId="36" fillId="0" borderId="43" xfId="0" applyFont="1" applyBorder="1" applyAlignment="1">
      <alignment horizontal="left" vertical="center" shrinkToFit="1"/>
    </xf>
    <xf numFmtId="0" fontId="46" fillId="0" borderId="25" xfId="0" applyFont="1" applyBorder="1" applyAlignment="1">
      <alignment horizontal="center" vertical="top"/>
    </xf>
    <xf numFmtId="0" fontId="36" fillId="0" borderId="0" xfId="0" applyFont="1" applyAlignment="1">
      <alignment horizontal="center" vertical="center" wrapText="1"/>
    </xf>
    <xf numFmtId="0" fontId="36" fillId="0" borderId="0" xfId="0" applyFont="1" applyAlignment="1">
      <alignment horizontal="center" vertical="center"/>
    </xf>
    <xf numFmtId="0" fontId="34" fillId="0" borderId="0" xfId="0" applyFont="1" applyAlignment="1">
      <alignment horizontal="left" vertical="center"/>
    </xf>
    <xf numFmtId="0" fontId="0" fillId="0" borderId="28" xfId="0" applyBorder="1" applyAlignment="1">
      <alignment horizontal="center" vertical="center"/>
    </xf>
    <xf numFmtId="0" fontId="0" fillId="0" borderId="44" xfId="0" applyBorder="1" applyAlignment="1">
      <alignment horizontal="center" vertical="center"/>
    </xf>
    <xf numFmtId="0" fontId="33" fillId="0" borderId="28" xfId="0" applyFont="1" applyBorder="1" applyAlignment="1">
      <alignment horizontal="center" vertical="center"/>
    </xf>
    <xf numFmtId="0" fontId="33" fillId="0" borderId="44" xfId="0" applyFont="1" applyBorder="1" applyAlignment="1">
      <alignment horizontal="center" vertical="center"/>
    </xf>
    <xf numFmtId="0" fontId="35" fillId="0" borderId="0" xfId="0" applyFont="1" applyAlignment="1">
      <alignment horizontal="center" vertical="center"/>
    </xf>
    <xf numFmtId="0" fontId="33" fillId="0" borderId="15" xfId="0" applyFont="1" applyBorder="1" applyAlignment="1">
      <alignment horizontal="center" vertical="center"/>
    </xf>
    <xf numFmtId="0" fontId="33" fillId="0" borderId="45" xfId="0" applyFont="1" applyBorder="1" applyAlignment="1">
      <alignment horizontal="center" vertical="center"/>
    </xf>
    <xf numFmtId="0" fontId="33" fillId="0" borderId="16" xfId="0" applyFont="1" applyBorder="1" applyAlignment="1">
      <alignment horizontal="center" vertical="center"/>
    </xf>
    <xf numFmtId="0" fontId="33" fillId="0" borderId="17" xfId="0" applyFont="1" applyBorder="1" applyAlignment="1">
      <alignment horizontal="center" vertical="center"/>
    </xf>
    <xf numFmtId="0" fontId="33" fillId="0" borderId="42" xfId="0" applyFont="1" applyBorder="1" applyAlignment="1">
      <alignment horizontal="center" vertical="center"/>
    </xf>
    <xf numFmtId="0" fontId="33" fillId="0" borderId="31" xfId="0" applyFont="1" applyBorder="1" applyAlignment="1">
      <alignment horizontal="center" vertical="center"/>
    </xf>
    <xf numFmtId="0" fontId="36" fillId="0" borderId="27" xfId="0" applyFont="1" applyBorder="1" applyAlignment="1">
      <alignment horizontal="center" vertical="center" shrinkToFit="1"/>
    </xf>
    <xf numFmtId="0" fontId="36" fillId="0" borderId="35" xfId="0" applyFont="1" applyBorder="1" applyAlignment="1">
      <alignment horizontal="center" vertical="center" shrinkToFit="1"/>
    </xf>
    <xf numFmtId="0" fontId="36" fillId="0" borderId="38" xfId="0" applyFont="1" applyBorder="1" applyAlignment="1">
      <alignment horizontal="center" vertical="center" shrinkToFit="1"/>
    </xf>
    <xf numFmtId="0" fontId="36" fillId="0" borderId="6" xfId="0" applyFont="1" applyBorder="1" applyAlignment="1">
      <alignment horizontal="center" vertical="center" shrinkToFit="1"/>
    </xf>
    <xf numFmtId="0" fontId="36" fillId="0" borderId="0" xfId="0" applyFont="1" applyAlignment="1">
      <alignment horizontal="center" vertical="center" shrinkToFit="1"/>
    </xf>
    <xf numFmtId="0" fontId="36" fillId="0" borderId="3" xfId="0" applyFont="1" applyBorder="1" applyAlignment="1">
      <alignment horizontal="center" vertical="center" shrinkToFit="1"/>
    </xf>
    <xf numFmtId="0" fontId="36" fillId="0" borderId="188" xfId="0" applyFont="1" applyBorder="1" applyAlignment="1">
      <alignment horizontal="center" vertical="center" shrinkToFit="1"/>
    </xf>
    <xf numFmtId="0" fontId="36" fillId="0" borderId="18" xfId="0" applyFont="1" applyBorder="1" applyAlignment="1">
      <alignment horizontal="center" vertical="center" shrinkToFit="1"/>
    </xf>
    <xf numFmtId="0" fontId="36" fillId="0" borderId="187" xfId="0" applyFont="1" applyBorder="1" applyAlignment="1">
      <alignment horizontal="center" vertical="center" shrinkToFit="1"/>
    </xf>
    <xf numFmtId="0" fontId="36" fillId="0" borderId="162" xfId="0" applyFont="1" applyBorder="1" applyAlignment="1">
      <alignment horizontal="center" vertical="center" shrinkToFit="1"/>
    </xf>
    <xf numFmtId="0" fontId="36" fillId="0" borderId="6" xfId="0" applyFont="1" applyBorder="1" applyAlignment="1">
      <alignment horizontal="center" vertical="center"/>
    </xf>
    <xf numFmtId="0" fontId="36" fillId="0" borderId="111" xfId="0" applyFont="1" applyBorder="1" applyAlignment="1">
      <alignment horizontal="center" vertical="center"/>
    </xf>
    <xf numFmtId="0" fontId="36" fillId="0" borderId="188" xfId="0" applyFont="1" applyBorder="1" applyAlignment="1">
      <alignment horizontal="center" vertical="center"/>
    </xf>
    <xf numFmtId="0" fontId="36" fillId="0" borderId="18" xfId="0" applyFont="1" applyBorder="1" applyAlignment="1">
      <alignment horizontal="center" vertical="center"/>
    </xf>
    <xf numFmtId="0" fontId="36" fillId="0" borderId="191" xfId="0" applyFont="1" applyBorder="1" applyAlignment="1">
      <alignment horizontal="center" vertical="center"/>
    </xf>
    <xf numFmtId="0" fontId="43" fillId="0" borderId="31" xfId="0" applyFont="1" applyBorder="1" applyAlignment="1">
      <alignment horizontal="center" vertical="center"/>
    </xf>
    <xf numFmtId="0" fontId="43" fillId="0" borderId="51" xfId="0" applyFont="1" applyBorder="1" applyAlignment="1">
      <alignment horizontal="center" vertical="center"/>
    </xf>
    <xf numFmtId="0" fontId="43" fillId="0" borderId="80" xfId="0" applyFont="1" applyBorder="1" applyAlignment="1">
      <alignment horizontal="center" vertical="center"/>
    </xf>
    <xf numFmtId="0" fontId="43" fillId="0" borderId="165" xfId="0" applyFont="1" applyBorder="1" applyAlignment="1">
      <alignment horizontal="center" vertical="center"/>
    </xf>
    <xf numFmtId="0" fontId="43" fillId="0" borderId="53" xfId="0" applyFont="1" applyBorder="1" applyAlignment="1">
      <alignment horizontal="center" vertical="center"/>
    </xf>
    <xf numFmtId="0" fontId="43" fillId="0" borderId="92" xfId="0" applyFont="1" applyBorder="1" applyAlignment="1">
      <alignment horizontal="center" vertical="center"/>
    </xf>
    <xf numFmtId="0" fontId="36" fillId="0" borderId="185" xfId="0" applyFont="1" applyBorder="1" applyAlignment="1">
      <alignment horizontal="center" vertical="center"/>
    </xf>
    <xf numFmtId="0" fontId="36" fillId="0" borderId="194" xfId="0" applyFont="1" applyBorder="1" applyAlignment="1">
      <alignment horizontal="center" vertical="center"/>
    </xf>
    <xf numFmtId="0" fontId="36" fillId="0" borderId="195" xfId="0" applyFont="1" applyBorder="1" applyAlignment="1">
      <alignment horizontal="center" vertical="center"/>
    </xf>
    <xf numFmtId="0" fontId="36" fillId="0" borderId="15" xfId="0" applyFont="1" applyBorder="1" applyAlignment="1">
      <alignment horizontal="center" vertical="center"/>
    </xf>
    <xf numFmtId="0" fontId="36" fillId="0" borderId="35" xfId="0" applyFont="1" applyBorder="1" applyAlignment="1">
      <alignment horizontal="center" vertical="center"/>
    </xf>
    <xf numFmtId="0" fontId="36" fillId="0" borderId="38" xfId="0" applyFont="1" applyBorder="1" applyAlignment="1">
      <alignment horizontal="center" vertical="center"/>
    </xf>
    <xf numFmtId="0" fontId="36" fillId="0" borderId="113" xfId="0" applyFont="1" applyBorder="1" applyAlignment="1">
      <alignment horizontal="center" vertical="center"/>
    </xf>
    <xf numFmtId="0" fontId="36" fillId="0" borderId="3" xfId="0" applyFont="1" applyBorder="1" applyAlignment="1">
      <alignment horizontal="center" vertical="center"/>
    </xf>
    <xf numFmtId="0" fontId="36" fillId="0" borderId="45" xfId="0" applyFont="1" applyBorder="1" applyAlignment="1">
      <alignment horizontal="center" vertical="center"/>
    </xf>
    <xf numFmtId="0" fontId="36" fillId="0" borderId="187" xfId="0" applyFont="1" applyBorder="1" applyAlignment="1">
      <alignment horizontal="center" vertical="center"/>
    </xf>
    <xf numFmtId="0" fontId="36" fillId="0" borderId="183" xfId="0" applyFont="1" applyBorder="1" applyAlignment="1">
      <alignment horizontal="center" vertical="center" shrinkToFit="1"/>
    </xf>
    <xf numFmtId="0" fontId="36" fillId="0" borderId="97" xfId="0" applyFont="1" applyBorder="1" applyAlignment="1">
      <alignment horizontal="center" vertical="center"/>
    </xf>
    <xf numFmtId="0" fontId="36" fillId="0" borderId="98" xfId="0" applyFont="1" applyBorder="1" applyAlignment="1">
      <alignment horizontal="center" vertical="center"/>
    </xf>
    <xf numFmtId="182" fontId="36" fillId="0" borderId="98" xfId="0" applyNumberFormat="1" applyFont="1" applyBorder="1" applyAlignment="1">
      <alignment horizontal="center" vertical="center"/>
    </xf>
    <xf numFmtId="0" fontId="36" fillId="0" borderId="87" xfId="0" applyFont="1" applyBorder="1" applyAlignment="1">
      <alignment horizontal="center" vertical="center"/>
    </xf>
    <xf numFmtId="0" fontId="36" fillId="0" borderId="186" xfId="0" applyFont="1" applyBorder="1" applyAlignment="1">
      <alignment horizontal="center" vertical="center"/>
    </xf>
    <xf numFmtId="0" fontId="43" fillId="0" borderId="180" xfId="0" applyFont="1" applyBorder="1" applyAlignment="1">
      <alignment horizontal="center" vertical="center"/>
    </xf>
    <xf numFmtId="0" fontId="43" fillId="0" borderId="25" xfId="0" applyFont="1" applyBorder="1" applyAlignment="1">
      <alignment horizontal="center" vertical="center"/>
    </xf>
    <xf numFmtId="0" fontId="43" fillId="0" borderId="4" xfId="0" applyFont="1" applyBorder="1" applyAlignment="1">
      <alignment horizontal="center" vertical="center"/>
    </xf>
    <xf numFmtId="0" fontId="43" fillId="0" borderId="7" xfId="0" applyFont="1" applyBorder="1" applyAlignment="1">
      <alignment horizontal="center" vertical="center"/>
    </xf>
    <xf numFmtId="0" fontId="36" fillId="0" borderId="27" xfId="0" applyFont="1" applyBorder="1" applyAlignment="1">
      <alignment horizontal="center" vertical="center"/>
    </xf>
    <xf numFmtId="0" fontId="0" fillId="0" borderId="185" xfId="0" applyBorder="1" applyAlignment="1">
      <alignment horizontal="center" vertical="center"/>
    </xf>
    <xf numFmtId="0" fontId="0" fillId="0" borderId="194" xfId="0" applyBorder="1" applyAlignment="1">
      <alignment horizontal="center" vertical="center"/>
    </xf>
    <xf numFmtId="0" fontId="0" fillId="0" borderId="195" xfId="0" applyBorder="1" applyAlignment="1">
      <alignment horizontal="center" vertical="center"/>
    </xf>
    <xf numFmtId="0" fontId="0" fillId="0" borderId="27" xfId="0" applyBorder="1" applyAlignment="1">
      <alignment horizontal="center" vertical="center" shrinkToFit="1"/>
    </xf>
    <xf numFmtId="0" fontId="0" fillId="0" borderId="35" xfId="0" applyBorder="1" applyAlignment="1">
      <alignment horizontal="center" vertical="center" shrinkToFit="1"/>
    </xf>
    <xf numFmtId="0" fontId="0" fillId="0" borderId="162" xfId="0" applyBorder="1" applyAlignment="1">
      <alignment horizontal="center" vertical="center" shrinkToFit="1"/>
    </xf>
    <xf numFmtId="0" fontId="0" fillId="0" borderId="6" xfId="0" applyBorder="1" applyAlignment="1">
      <alignment horizontal="center" vertical="center"/>
    </xf>
    <xf numFmtId="0" fontId="0" fillId="0" borderId="111" xfId="0" applyBorder="1" applyAlignment="1">
      <alignment horizontal="center" vertical="center"/>
    </xf>
    <xf numFmtId="0" fontId="0" fillId="0" borderId="188" xfId="0" applyBorder="1" applyAlignment="1">
      <alignment horizontal="center" vertical="center"/>
    </xf>
    <xf numFmtId="0" fontId="0" fillId="0" borderId="18" xfId="0" applyBorder="1" applyAlignment="1">
      <alignment horizontal="center" vertical="center"/>
    </xf>
    <xf numFmtId="0" fontId="0" fillId="0" borderId="191" xfId="0" applyBorder="1" applyAlignment="1">
      <alignment horizontal="center" vertical="center"/>
    </xf>
    <xf numFmtId="176" fontId="36" fillId="0" borderId="98" xfId="0" applyNumberFormat="1" applyFont="1" applyBorder="1" applyAlignment="1">
      <alignment horizontal="center" vertical="center"/>
    </xf>
    <xf numFmtId="176" fontId="36" fillId="0" borderId="13" xfId="0" applyNumberFormat="1" applyFont="1" applyBorder="1" applyAlignment="1">
      <alignment horizontal="center" vertical="center"/>
    </xf>
    <xf numFmtId="176" fontId="36" fillId="0" borderId="14" xfId="0" applyNumberFormat="1" applyFont="1" applyBorder="1" applyAlignment="1">
      <alignment horizontal="center" vertical="center"/>
    </xf>
    <xf numFmtId="0" fontId="43" fillId="0" borderId="181" xfId="0" applyFont="1" applyBorder="1" applyAlignment="1">
      <alignment horizontal="center" vertical="center"/>
    </xf>
    <xf numFmtId="0" fontId="43" fillId="0" borderId="52" xfId="0" applyFont="1" applyBorder="1" applyAlignment="1">
      <alignment horizontal="center" vertical="center"/>
    </xf>
    <xf numFmtId="0" fontId="43" fillId="0" borderId="32" xfId="0" applyFont="1" applyBorder="1" applyAlignment="1">
      <alignment horizontal="center" vertical="center"/>
    </xf>
    <xf numFmtId="0" fontId="36" fillId="0" borderId="99" xfId="0" applyFont="1" applyBorder="1" applyAlignment="1">
      <alignment horizontal="center" vertical="center"/>
    </xf>
    <xf numFmtId="0" fontId="36" fillId="0" borderId="16" xfId="0" applyFont="1" applyBorder="1" applyAlignment="1">
      <alignment horizontal="center" vertical="center"/>
    </xf>
    <xf numFmtId="0" fontId="36" fillId="0" borderId="70" xfId="0" applyFont="1" applyBorder="1" applyAlignment="1">
      <alignment horizontal="center" vertical="center"/>
    </xf>
    <xf numFmtId="0" fontId="36" fillId="0" borderId="19" xfId="0" applyFont="1" applyBorder="1" applyAlignment="1">
      <alignment horizontal="center" vertical="center"/>
    </xf>
    <xf numFmtId="176" fontId="36" fillId="0" borderId="19" xfId="0" applyNumberFormat="1" applyFont="1" applyBorder="1" applyAlignment="1">
      <alignment horizontal="center" vertical="center"/>
    </xf>
    <xf numFmtId="176" fontId="36" fillId="0" borderId="7" xfId="0" applyNumberFormat="1" applyFont="1" applyBorder="1" applyAlignment="1">
      <alignment horizontal="center" vertical="center"/>
    </xf>
    <xf numFmtId="0" fontId="36" fillId="0" borderId="11" xfId="0" applyFont="1" applyBorder="1" applyAlignment="1">
      <alignment horizontal="center" vertical="center"/>
    </xf>
    <xf numFmtId="0" fontId="36" fillId="0" borderId="13" xfId="0" applyFont="1" applyBorder="1" applyAlignment="1">
      <alignment horizontal="center" vertical="center"/>
    </xf>
    <xf numFmtId="0" fontId="36" fillId="0" borderId="14" xfId="0" applyFont="1" applyBorder="1" applyAlignment="1">
      <alignment horizontal="center" vertical="center"/>
    </xf>
    <xf numFmtId="0" fontId="36" fillId="0" borderId="78" xfId="0" applyFont="1" applyBorder="1" applyAlignment="1">
      <alignment horizontal="center" vertical="center"/>
    </xf>
    <xf numFmtId="0" fontId="36" fillId="0" borderId="79" xfId="0" applyFont="1" applyBorder="1" applyAlignment="1">
      <alignment horizontal="center" vertical="center"/>
    </xf>
    <xf numFmtId="0" fontId="43" fillId="0" borderId="14" xfId="0" applyFont="1" applyBorder="1" applyAlignment="1">
      <alignment horizontal="center" vertical="center"/>
    </xf>
    <xf numFmtId="0" fontId="36" fillId="0" borderId="23" xfId="0" applyFont="1" applyBorder="1" applyAlignment="1">
      <alignment horizontal="center" vertical="center"/>
    </xf>
    <xf numFmtId="0" fontId="36" fillId="0" borderId="7" xfId="0" applyFont="1" applyBorder="1" applyAlignment="1">
      <alignment horizontal="center" vertical="center"/>
    </xf>
    <xf numFmtId="0" fontId="36" fillId="0" borderId="184" xfId="0" applyFont="1" applyBorder="1" applyAlignment="1">
      <alignment horizontal="center" vertical="center" wrapText="1" shrinkToFit="1"/>
    </xf>
    <xf numFmtId="0" fontId="36" fillId="0" borderId="35" xfId="0" applyFont="1" applyBorder="1" applyAlignment="1">
      <alignment horizontal="center" vertical="center" wrapText="1" shrinkToFit="1"/>
    </xf>
    <xf numFmtId="0" fontId="36" fillId="0" borderId="38" xfId="0" applyFont="1" applyBorder="1" applyAlignment="1">
      <alignment horizontal="center" vertical="center" wrapText="1" shrinkToFit="1"/>
    </xf>
    <xf numFmtId="0" fontId="36" fillId="0" borderId="179" xfId="0" applyFont="1" applyBorder="1" applyAlignment="1">
      <alignment horizontal="center" vertical="center" wrapText="1" shrinkToFit="1"/>
    </xf>
    <xf numFmtId="0" fontId="36" fillId="0" borderId="0" xfId="0" applyFont="1" applyAlignment="1">
      <alignment horizontal="center" vertical="center" wrapText="1" shrinkToFit="1"/>
    </xf>
    <xf numFmtId="0" fontId="36" fillId="0" borderId="3" xfId="0" applyFont="1" applyBorder="1" applyAlignment="1">
      <alignment horizontal="center" vertical="center" wrapText="1" shrinkToFit="1"/>
    </xf>
    <xf numFmtId="0" fontId="36" fillId="0" borderId="190" xfId="0" applyFont="1" applyBorder="1" applyAlignment="1">
      <alignment horizontal="center" vertical="center" wrapText="1" shrinkToFit="1"/>
    </xf>
    <xf numFmtId="0" fontId="36" fillId="0" borderId="18" xfId="0" applyFont="1" applyBorder="1" applyAlignment="1">
      <alignment horizontal="center" vertical="center" wrapText="1" shrinkToFit="1"/>
    </xf>
    <xf numFmtId="0" fontId="36" fillId="0" borderId="187" xfId="0" applyFont="1" applyBorder="1" applyAlignment="1">
      <alignment horizontal="center" vertical="center" wrapText="1" shrinkToFit="1"/>
    </xf>
    <xf numFmtId="0" fontId="39" fillId="0" borderId="0" xfId="0" applyFont="1" applyAlignment="1">
      <alignment horizontal="distributed" vertical="center"/>
    </xf>
    <xf numFmtId="0" fontId="36" fillId="0" borderId="18" xfId="0" applyFont="1" applyBorder="1" applyAlignment="1">
      <alignment horizontal="left" vertical="center"/>
    </xf>
    <xf numFmtId="0" fontId="36" fillId="0" borderId="0" xfId="0" applyFont="1" applyAlignment="1">
      <alignment horizontal="left" vertical="center"/>
    </xf>
    <xf numFmtId="0" fontId="36" fillId="0" borderId="182" xfId="0" applyFont="1" applyBorder="1" applyAlignment="1">
      <alignment horizontal="center" vertical="center" shrinkToFit="1"/>
    </xf>
    <xf numFmtId="0" fontId="36" fillId="0" borderId="189" xfId="0" applyFont="1" applyBorder="1" applyAlignment="1">
      <alignment horizontal="center" vertical="center" shrinkToFit="1"/>
    </xf>
    <xf numFmtId="0" fontId="38" fillId="0" borderId="0" xfId="0" applyFont="1" applyAlignment="1">
      <alignment horizontal="center" vertical="center"/>
    </xf>
    <xf numFmtId="0" fontId="35" fillId="0" borderId="18" xfId="0" applyFont="1" applyBorder="1" applyAlignment="1">
      <alignment horizontal="center" vertical="center"/>
    </xf>
    <xf numFmtId="0" fontId="35" fillId="0" borderId="15" xfId="0" applyFont="1" applyBorder="1" applyAlignment="1">
      <alignment horizontal="center" vertical="center" wrapText="1"/>
    </xf>
    <xf numFmtId="0" fontId="35" fillId="0" borderId="113" xfId="0" applyFont="1" applyBorder="1" applyAlignment="1">
      <alignment horizontal="center" vertical="center" wrapText="1"/>
    </xf>
    <xf numFmtId="0" fontId="35" fillId="0" borderId="45" xfId="0" applyFont="1" applyBorder="1" applyAlignment="1">
      <alignment horizontal="center" vertical="center" wrapText="1"/>
    </xf>
    <xf numFmtId="0" fontId="35" fillId="0" borderId="16" xfId="0" applyFont="1" applyBorder="1" applyAlignment="1">
      <alignment horizontal="left" vertical="center"/>
    </xf>
    <xf numFmtId="0" fontId="35" fillId="0" borderId="70" xfId="0" applyFont="1" applyBorder="1" applyAlignment="1">
      <alignment horizontal="left" vertical="center"/>
    </xf>
    <xf numFmtId="0" fontId="35" fillId="0" borderId="17" xfId="0" applyFont="1" applyBorder="1" applyAlignment="1">
      <alignment horizontal="left" vertical="center"/>
    </xf>
    <xf numFmtId="0" fontId="35" fillId="0" borderId="199" xfId="0" applyFont="1" applyBorder="1" applyAlignment="1">
      <alignment horizontal="left" vertical="center"/>
    </xf>
    <xf numFmtId="0" fontId="35" fillId="0" borderId="192" xfId="0" applyFont="1" applyBorder="1" applyAlignment="1">
      <alignment horizontal="left" vertical="center"/>
    </xf>
    <xf numFmtId="0" fontId="35" fillId="0" borderId="193" xfId="0" applyFont="1" applyBorder="1" applyAlignment="1">
      <alignment horizontal="left" vertical="center"/>
    </xf>
    <xf numFmtId="0" fontId="35" fillId="0" borderId="106" xfId="0" applyFont="1" applyBorder="1" applyAlignment="1">
      <alignment horizontal="left" vertical="center"/>
    </xf>
    <xf numFmtId="0" fontId="35" fillId="0" borderId="105" xfId="0" applyFont="1" applyBorder="1" applyAlignment="1">
      <alignment horizontal="left" vertical="center"/>
    </xf>
    <xf numFmtId="0" fontId="35" fillId="0" borderId="104" xfId="0" applyFont="1" applyBorder="1" applyAlignment="1">
      <alignment horizontal="left" vertical="center"/>
    </xf>
    <xf numFmtId="0" fontId="35" fillId="0" borderId="18" xfId="0" applyFont="1" applyBorder="1" applyAlignment="1">
      <alignment horizontal="distributed" vertical="center"/>
    </xf>
    <xf numFmtId="0" fontId="35" fillId="0" borderId="97" xfId="0" applyFont="1" applyBorder="1" applyAlignment="1">
      <alignment horizontal="center" vertical="center"/>
    </xf>
    <xf numFmtId="0" fontId="35" fillId="0" borderId="98" xfId="0" applyFont="1" applyBorder="1" applyAlignment="1">
      <alignment horizontal="center" vertical="center"/>
    </xf>
    <xf numFmtId="0" fontId="35" fillId="0" borderId="120" xfId="0" applyFont="1" applyBorder="1" applyAlignment="1">
      <alignment horizontal="center" vertical="center"/>
    </xf>
    <xf numFmtId="0" fontId="35" fillId="0" borderId="21" xfId="0" applyFont="1" applyBorder="1" applyAlignment="1">
      <alignment horizontal="left" vertical="center"/>
    </xf>
    <xf numFmtId="0" fontId="35" fillId="0" borderId="2" xfId="0" applyFont="1" applyBorder="1" applyAlignment="1">
      <alignment horizontal="left" vertical="center"/>
    </xf>
    <xf numFmtId="0" fontId="35" fillId="0" borderId="22" xfId="0" applyFont="1" applyBorder="1" applyAlignment="1">
      <alignment horizontal="left" vertical="center"/>
    </xf>
    <xf numFmtId="0" fontId="2" fillId="0" borderId="8" xfId="0" applyFont="1" applyBorder="1" applyAlignment="1">
      <alignment horizontal="center" vertical="center" wrapText="1"/>
    </xf>
    <xf numFmtId="0" fontId="0" fillId="0" borderId="9" xfId="0" applyBorder="1" applyAlignment="1">
      <alignment horizontal="center" vertical="center"/>
    </xf>
    <xf numFmtId="0" fontId="2" fillId="0" borderId="30" xfId="0" applyFont="1" applyBorder="1" applyAlignment="1">
      <alignment horizontal="left" vertical="top"/>
    </xf>
    <xf numFmtId="0" fontId="2" fillId="0" borderId="15" xfId="0" applyFont="1" applyBorder="1" applyAlignment="1">
      <alignment horizontal="center" vertical="center"/>
    </xf>
    <xf numFmtId="0" fontId="2" fillId="0" borderId="35" xfId="0" applyFont="1" applyBorder="1" applyAlignment="1">
      <alignment horizontal="center" vertical="center"/>
    </xf>
    <xf numFmtId="0" fontId="2" fillId="0" borderId="33" xfId="0" applyFont="1" applyBorder="1" applyAlignment="1">
      <alignment horizontal="center" vertical="center"/>
    </xf>
    <xf numFmtId="0" fontId="2" fillId="0" borderId="25" xfId="0" applyFont="1" applyBorder="1" applyAlignment="1">
      <alignment horizontal="center" vertical="center"/>
    </xf>
    <xf numFmtId="0" fontId="0" fillId="0" borderId="0" xfId="0" applyAlignment="1">
      <alignment horizontal="left" vertical="top" wrapText="1"/>
    </xf>
    <xf numFmtId="0" fontId="2" fillId="0" borderId="34" xfId="0" applyFont="1" applyBorder="1" applyAlignment="1">
      <alignment horizontal="center" vertical="center"/>
    </xf>
    <xf numFmtId="0" fontId="5" fillId="0" borderId="26" xfId="0" applyFont="1" applyBorder="1" applyAlignment="1">
      <alignment horizontal="center" vertical="center" wrapText="1"/>
    </xf>
    <xf numFmtId="0" fontId="6" fillId="0" borderId="2" xfId="0" applyFont="1" applyBorder="1" applyAlignment="1">
      <alignment horizontal="center" vertical="center"/>
    </xf>
    <xf numFmtId="0" fontId="6" fillId="0" borderId="19" xfId="0" applyFont="1" applyBorder="1" applyAlignment="1">
      <alignment horizontal="center" vertical="center"/>
    </xf>
    <xf numFmtId="0" fontId="5" fillId="0" borderId="22" xfId="0" applyFont="1" applyBorder="1" applyAlignment="1">
      <alignment horizontal="center" vertical="center"/>
    </xf>
    <xf numFmtId="0" fontId="5" fillId="0" borderId="24" xfId="0" applyFont="1" applyBorder="1" applyAlignment="1">
      <alignment horizontal="center" vertical="center"/>
    </xf>
    <xf numFmtId="0" fontId="4" fillId="0" borderId="37" xfId="0" applyFont="1" applyBorder="1" applyAlignment="1">
      <alignment horizontal="center" vertical="top" wrapText="1"/>
    </xf>
    <xf numFmtId="0" fontId="4" fillId="0" borderId="21" xfId="0" applyFont="1" applyBorder="1" applyAlignment="1">
      <alignment horizontal="center" vertical="top"/>
    </xf>
    <xf numFmtId="0" fontId="4" fillId="0" borderId="23" xfId="0" applyFont="1" applyBorder="1" applyAlignment="1">
      <alignment horizontal="center" vertical="top"/>
    </xf>
    <xf numFmtId="0" fontId="7" fillId="0" borderId="2" xfId="0" applyFont="1" applyBorder="1" applyAlignment="1">
      <alignment horizontal="center" vertical="top" wrapText="1"/>
    </xf>
    <xf numFmtId="0" fontId="7" fillId="0" borderId="2" xfId="0" applyFont="1" applyBorder="1" applyAlignment="1">
      <alignment horizontal="center" vertical="top"/>
    </xf>
    <xf numFmtId="0" fontId="7" fillId="0" borderId="19" xfId="0" applyFont="1" applyBorder="1" applyAlignment="1">
      <alignment horizontal="center" vertical="top"/>
    </xf>
    <xf numFmtId="0" fontId="7" fillId="0" borderId="22" xfId="0" applyFont="1" applyBorder="1" applyAlignment="1">
      <alignment horizontal="center" vertical="top" wrapText="1"/>
    </xf>
    <xf numFmtId="0" fontId="7" fillId="0" borderId="22" xfId="0" applyFont="1" applyBorder="1" applyAlignment="1">
      <alignment horizontal="center" vertical="top"/>
    </xf>
    <xf numFmtId="0" fontId="7" fillId="0" borderId="24" xfId="0" applyFont="1" applyBorder="1" applyAlignment="1">
      <alignment horizontal="center" vertical="top"/>
    </xf>
    <xf numFmtId="0" fontId="8" fillId="0" borderId="26" xfId="0" applyFont="1" applyBorder="1" applyAlignment="1">
      <alignment horizontal="center" vertical="top" wrapText="1"/>
    </xf>
    <xf numFmtId="0" fontId="8" fillId="0" borderId="2" xfId="0" applyFont="1" applyBorder="1" applyAlignment="1">
      <alignment horizontal="center" vertical="top"/>
    </xf>
    <xf numFmtId="0" fontId="8" fillId="0" borderId="19" xfId="0" applyFont="1" applyBorder="1" applyAlignment="1">
      <alignment horizontal="center" vertical="top"/>
    </xf>
    <xf numFmtId="0" fontId="8" fillId="0" borderId="27" xfId="0" applyFont="1" applyBorder="1" applyAlignment="1">
      <alignment horizontal="center" vertical="top" wrapText="1"/>
    </xf>
    <xf numFmtId="0" fontId="8" fillId="0" borderId="6" xfId="0" applyFont="1" applyBorder="1" applyAlignment="1">
      <alignment horizontal="center" vertical="top"/>
    </xf>
    <xf numFmtId="0" fontId="8" fillId="0" borderId="7" xfId="0" applyFont="1" applyBorder="1" applyAlignment="1">
      <alignment horizontal="center" vertical="top"/>
    </xf>
    <xf numFmtId="0" fontId="3" fillId="0" borderId="28" xfId="0" applyFont="1" applyBorder="1" applyAlignment="1">
      <alignment horizontal="center" vertical="top" wrapText="1"/>
    </xf>
    <xf numFmtId="0" fontId="3" fillId="0" borderId="29" xfId="0" applyFont="1" applyBorder="1" applyAlignment="1">
      <alignment horizontal="center" vertical="top"/>
    </xf>
    <xf numFmtId="0" fontId="3" fillId="0" borderId="30" xfId="0" applyFont="1" applyBorder="1" applyAlignment="1">
      <alignment horizontal="center" vertical="top"/>
    </xf>
    <xf numFmtId="0" fontId="7" fillId="0" borderId="3" xfId="0" applyFont="1" applyBorder="1" applyAlignment="1">
      <alignment horizontal="right" vertical="top" wrapText="1"/>
    </xf>
    <xf numFmtId="0" fontId="7" fillId="0" borderId="3" xfId="0" applyFont="1" applyBorder="1" applyAlignment="1">
      <alignment horizontal="right" vertical="top"/>
    </xf>
    <xf numFmtId="0" fontId="7" fillId="0" borderId="4" xfId="0" applyFont="1" applyBorder="1" applyAlignment="1">
      <alignment horizontal="right" vertical="top"/>
    </xf>
    <xf numFmtId="0" fontId="8" fillId="0" borderId="23" xfId="0" applyFont="1" applyBorder="1" applyAlignment="1">
      <alignment horizontal="center" vertical="top" wrapText="1"/>
    </xf>
    <xf numFmtId="0" fontId="8" fillId="0" borderId="11" xfId="0" applyFont="1" applyBorder="1" applyAlignment="1">
      <alignment horizontal="center" vertical="top"/>
    </xf>
    <xf numFmtId="0" fontId="7" fillId="0" borderId="2" xfId="0" applyFont="1" applyBorder="1" applyAlignment="1">
      <alignment horizontal="right" vertical="top" wrapText="1"/>
    </xf>
    <xf numFmtId="0" fontId="7" fillId="0" borderId="2" xfId="0" applyFont="1" applyBorder="1" applyAlignment="1">
      <alignment horizontal="right" vertical="top"/>
    </xf>
    <xf numFmtId="0" fontId="7" fillId="0" borderId="19" xfId="0" applyFont="1" applyBorder="1" applyAlignment="1">
      <alignment horizontal="right" vertical="top"/>
    </xf>
    <xf numFmtId="0" fontId="7" fillId="0" borderId="20" xfId="0" applyFont="1" applyBorder="1" applyAlignment="1">
      <alignment horizontal="center" vertical="top" wrapText="1"/>
    </xf>
    <xf numFmtId="0" fontId="7" fillId="0" borderId="21" xfId="0" applyFont="1" applyBorder="1" applyAlignment="1">
      <alignment horizontal="center" vertical="top"/>
    </xf>
    <xf numFmtId="0" fontId="7" fillId="0" borderId="23" xfId="0" applyFont="1" applyBorder="1" applyAlignment="1">
      <alignment horizontal="center" vertical="top"/>
    </xf>
    <xf numFmtId="0" fontId="7" fillId="0" borderId="1" xfId="0" applyFont="1" applyBorder="1" applyAlignment="1">
      <alignment horizontal="center" vertical="top" wrapText="1"/>
    </xf>
    <xf numFmtId="0" fontId="7" fillId="0" borderId="5" xfId="0" applyFont="1" applyBorder="1" applyAlignment="1">
      <alignment horizontal="center" vertical="top" wrapText="1"/>
    </xf>
    <xf numFmtId="0" fontId="7" fillId="0" borderId="6" xfId="0" applyFont="1" applyBorder="1" applyAlignment="1">
      <alignment horizontal="center" vertical="top"/>
    </xf>
    <xf numFmtId="0" fontId="7" fillId="0" borderId="7" xfId="0" applyFont="1" applyBorder="1" applyAlignment="1">
      <alignment horizontal="center"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得点分布</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1"/>
          <c:order val="1"/>
          <c:tx>
            <c:strRef>
              <c:f>国語!$DJ$26</c:f>
              <c:strCache>
                <c:ptCount val="1"/>
                <c:pt idx="0">
                  <c:v>人　数</c:v>
                </c:pt>
              </c:strCache>
            </c:strRef>
          </c:tx>
          <c:spPr>
            <a:solidFill>
              <a:schemeClr val="accent2"/>
            </a:solidFill>
            <a:ln>
              <a:noFill/>
            </a:ln>
            <a:effectLst/>
          </c:spPr>
          <c:invertIfNegative val="0"/>
          <c:cat>
            <c:strRef>
              <c:f>国語!$DH$27:$DH$36</c:f>
              <c:strCache>
                <c:ptCount val="10"/>
                <c:pt idx="0">
                  <c:v>0-10</c:v>
                </c:pt>
                <c:pt idx="1">
                  <c:v>11-20</c:v>
                </c:pt>
                <c:pt idx="2">
                  <c:v>21-30</c:v>
                </c:pt>
                <c:pt idx="3">
                  <c:v>31-40</c:v>
                </c:pt>
                <c:pt idx="4">
                  <c:v>41-50</c:v>
                </c:pt>
                <c:pt idx="5">
                  <c:v>51-60</c:v>
                </c:pt>
                <c:pt idx="6">
                  <c:v>61-70</c:v>
                </c:pt>
                <c:pt idx="7">
                  <c:v>71-80</c:v>
                </c:pt>
                <c:pt idx="8">
                  <c:v>81-90</c:v>
                </c:pt>
                <c:pt idx="9">
                  <c:v>91-100</c:v>
                </c:pt>
              </c:strCache>
            </c:strRef>
          </c:cat>
          <c:val>
            <c:numRef>
              <c:f>国語!$DJ$27:$DJ$36</c:f>
              <c:numCache>
                <c:formatCode>0_);[Red]\(0\)</c:formatCode>
                <c:ptCount val="10"/>
                <c:pt idx="0">
                  <c:v>40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AC3D-440E-B156-5A933B3B5F11}"/>
            </c:ext>
          </c:extLst>
        </c:ser>
        <c:dLbls>
          <c:showLegendKey val="0"/>
          <c:showVal val="0"/>
          <c:showCatName val="0"/>
          <c:showSerName val="0"/>
          <c:showPercent val="0"/>
          <c:showBubbleSize val="0"/>
        </c:dLbls>
        <c:gapWidth val="30"/>
        <c:overlap val="-27"/>
        <c:axId val="141721864"/>
        <c:axId val="141722648"/>
        <c:extLst>
          <c:ext xmlns:c15="http://schemas.microsoft.com/office/drawing/2012/chart" uri="{02D57815-91ED-43cb-92C2-25804820EDAC}">
            <c15:filteredBarSeries>
              <c15:ser>
                <c:idx val="0"/>
                <c:order val="0"/>
                <c:tx>
                  <c:strRef>
                    <c:extLst>
                      <c:ext uri="{02D57815-91ED-43cb-92C2-25804820EDAC}">
                        <c15:formulaRef>
                          <c15:sqref>国語!$DI$26</c15:sqref>
                        </c15:formulaRef>
                      </c:ext>
                    </c:extLst>
                    <c:strCache>
                      <c:ptCount val="1"/>
                    </c:strCache>
                  </c:strRef>
                </c:tx>
                <c:spPr>
                  <a:solidFill>
                    <a:schemeClr val="accent1"/>
                  </a:solidFill>
                  <a:ln>
                    <a:noFill/>
                  </a:ln>
                  <a:effectLst/>
                </c:spPr>
                <c:invertIfNegative val="0"/>
                <c:cat>
                  <c:strRef>
                    <c:extLst>
                      <c:ext uri="{02D57815-91ED-43cb-92C2-25804820EDAC}">
                        <c15:formulaRef>
                          <c15:sqref>国語!$DH$27:$DH$36</c15:sqref>
                        </c15:formulaRef>
                      </c:ext>
                    </c:extLst>
                    <c:strCache>
                      <c:ptCount val="10"/>
                      <c:pt idx="0">
                        <c:v>0-10</c:v>
                      </c:pt>
                      <c:pt idx="1">
                        <c:v>11-20</c:v>
                      </c:pt>
                      <c:pt idx="2">
                        <c:v>21-30</c:v>
                      </c:pt>
                      <c:pt idx="3">
                        <c:v>31-40</c:v>
                      </c:pt>
                      <c:pt idx="4">
                        <c:v>41-50</c:v>
                      </c:pt>
                      <c:pt idx="5">
                        <c:v>51-60</c:v>
                      </c:pt>
                      <c:pt idx="6">
                        <c:v>61-70</c:v>
                      </c:pt>
                      <c:pt idx="7">
                        <c:v>71-80</c:v>
                      </c:pt>
                      <c:pt idx="8">
                        <c:v>81-90</c:v>
                      </c:pt>
                      <c:pt idx="9">
                        <c:v>91-100</c:v>
                      </c:pt>
                    </c:strCache>
                  </c:strRef>
                </c:cat>
                <c:val>
                  <c:numRef>
                    <c:extLst>
                      <c:ext uri="{02D57815-91ED-43cb-92C2-25804820EDAC}">
                        <c15:formulaRef>
                          <c15:sqref>国語!$DI$27:$DI$36</c15:sqref>
                        </c15:formulaRef>
                      </c:ext>
                    </c:extLst>
                    <c:numCache>
                      <c:formatCode>@</c:formatCode>
                      <c:ptCount val="10"/>
                    </c:numCache>
                  </c:numRef>
                </c:val>
                <c:extLst>
                  <c:ext xmlns:c16="http://schemas.microsoft.com/office/drawing/2014/chart" uri="{C3380CC4-5D6E-409C-BE32-E72D297353CC}">
                    <c16:uniqueId val="{00000000-AC3D-440E-B156-5A933B3B5F11}"/>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国語!$DK$26</c15:sqref>
                        </c15:formulaRef>
                      </c:ext>
                    </c:extLst>
                    <c:strCache>
                      <c:ptCount val="1"/>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国語!$DH$27:$DH$36</c15:sqref>
                        </c15:formulaRef>
                      </c:ext>
                    </c:extLst>
                    <c:strCache>
                      <c:ptCount val="10"/>
                      <c:pt idx="0">
                        <c:v>0-10</c:v>
                      </c:pt>
                      <c:pt idx="1">
                        <c:v>11-20</c:v>
                      </c:pt>
                      <c:pt idx="2">
                        <c:v>21-30</c:v>
                      </c:pt>
                      <c:pt idx="3">
                        <c:v>31-40</c:v>
                      </c:pt>
                      <c:pt idx="4">
                        <c:v>41-50</c:v>
                      </c:pt>
                      <c:pt idx="5">
                        <c:v>51-60</c:v>
                      </c:pt>
                      <c:pt idx="6">
                        <c:v>61-70</c:v>
                      </c:pt>
                      <c:pt idx="7">
                        <c:v>71-80</c:v>
                      </c:pt>
                      <c:pt idx="8">
                        <c:v>81-90</c:v>
                      </c:pt>
                      <c:pt idx="9">
                        <c:v>91-100</c:v>
                      </c:pt>
                    </c:strCache>
                  </c:strRef>
                </c:cat>
                <c:val>
                  <c:numRef>
                    <c:extLst xmlns:c15="http://schemas.microsoft.com/office/drawing/2012/chart">
                      <c:ext xmlns:c15="http://schemas.microsoft.com/office/drawing/2012/chart" uri="{02D57815-91ED-43cb-92C2-25804820EDAC}">
                        <c15:formulaRef>
                          <c15:sqref>国語!$DK$27:$DK$36</c15:sqref>
                        </c15:formulaRef>
                      </c:ext>
                    </c:extLst>
                    <c:numCache>
                      <c:formatCode>0_);[Red]\(0\)</c:formatCode>
                      <c:ptCount val="10"/>
                    </c:numCache>
                  </c:numRef>
                </c:val>
                <c:extLst xmlns:c15="http://schemas.microsoft.com/office/drawing/2012/chart">
                  <c:ext xmlns:c16="http://schemas.microsoft.com/office/drawing/2014/chart" uri="{C3380CC4-5D6E-409C-BE32-E72D297353CC}">
                    <c16:uniqueId val="{00000002-AC3D-440E-B156-5A933B3B5F11}"/>
                  </c:ext>
                </c:extLst>
              </c15:ser>
            </c15:filteredBarSeries>
          </c:ext>
        </c:extLst>
      </c:barChart>
      <c:catAx>
        <c:axId val="141721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1722648"/>
        <c:crosses val="autoZero"/>
        <c:auto val="1"/>
        <c:lblAlgn val="ctr"/>
        <c:lblOffset val="100"/>
        <c:noMultiLvlLbl val="0"/>
      </c:catAx>
      <c:valAx>
        <c:axId val="141722648"/>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172186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アンケート集計!$R$46</c:f>
              <c:strCache>
                <c:ptCount val="1"/>
                <c:pt idx="0">
                  <c:v>③</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01D-4EF9-9135-C0201A39506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01D-4EF9-9135-C0201A39506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301D-4EF9-9135-C0201A39506D}"/>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301D-4EF9-9135-C0201A39506D}"/>
              </c:ext>
            </c:extLst>
          </c:dPt>
          <c:cat>
            <c:strRef>
              <c:f>アンケート集計!$O$47:$O$50</c:f>
              <c:strCache>
                <c:ptCount val="4"/>
                <c:pt idx="0">
                  <c:v>ア</c:v>
                </c:pt>
                <c:pt idx="1">
                  <c:v>イ</c:v>
                </c:pt>
                <c:pt idx="2">
                  <c:v>ウ</c:v>
                </c:pt>
                <c:pt idx="3">
                  <c:v>エ</c:v>
                </c:pt>
              </c:strCache>
            </c:strRef>
          </c:cat>
          <c:val>
            <c:numRef>
              <c:f>アンケート集計!$R$47:$R$50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301D-4EF9-9135-C0201A39506D}"/>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アンケート集計!$S$46</c:f>
              <c:strCache>
                <c:ptCount val="1"/>
                <c:pt idx="0">
                  <c:v>④</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A38-4572-839A-1D0A51AD38F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A38-4572-839A-1D0A51AD38F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A38-4572-839A-1D0A51AD38FF}"/>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0A38-4572-839A-1D0A51AD38FF}"/>
              </c:ext>
            </c:extLst>
          </c:dPt>
          <c:cat>
            <c:strRef>
              <c:f>アンケート集計!$O$47:$O$50</c:f>
              <c:strCache>
                <c:ptCount val="4"/>
                <c:pt idx="0">
                  <c:v>ア</c:v>
                </c:pt>
                <c:pt idx="1">
                  <c:v>イ</c:v>
                </c:pt>
                <c:pt idx="2">
                  <c:v>ウ</c:v>
                </c:pt>
                <c:pt idx="3">
                  <c:v>エ</c:v>
                </c:pt>
              </c:strCache>
            </c:strRef>
          </c:cat>
          <c:val>
            <c:numRef>
              <c:f>アンケート集計!$S$47:$S$50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0A38-4572-839A-1D0A51AD38FF}"/>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アンケート集計!$T$46</c:f>
              <c:strCache>
                <c:ptCount val="1"/>
                <c:pt idx="0">
                  <c:v>⑤</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30C-4968-85C4-29D7C5F990B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30C-4968-85C4-29D7C5F990B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30C-4968-85C4-29D7C5F990B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30C-4968-85C4-29D7C5F990B0}"/>
              </c:ext>
            </c:extLst>
          </c:dPt>
          <c:cat>
            <c:strRef>
              <c:f>アンケート集計!$O$47:$O$50</c:f>
              <c:strCache>
                <c:ptCount val="4"/>
                <c:pt idx="0">
                  <c:v>ア</c:v>
                </c:pt>
                <c:pt idx="1">
                  <c:v>イ</c:v>
                </c:pt>
                <c:pt idx="2">
                  <c:v>ウ</c:v>
                </c:pt>
                <c:pt idx="3">
                  <c:v>エ</c:v>
                </c:pt>
              </c:strCache>
            </c:strRef>
          </c:cat>
          <c:val>
            <c:numRef>
              <c:f>アンケート集計!$T$47:$T$50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B30C-4968-85C4-29D7C5F990B0}"/>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得点分布</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1"/>
          <c:order val="1"/>
          <c:tx>
            <c:strRef>
              <c:f>算数!$DJ$26</c:f>
              <c:strCache>
                <c:ptCount val="1"/>
                <c:pt idx="0">
                  <c:v>人　数</c:v>
                </c:pt>
              </c:strCache>
            </c:strRef>
          </c:tx>
          <c:spPr>
            <a:solidFill>
              <a:schemeClr val="accent2"/>
            </a:solidFill>
            <a:ln>
              <a:noFill/>
            </a:ln>
            <a:effectLst/>
          </c:spPr>
          <c:invertIfNegative val="0"/>
          <c:cat>
            <c:strRef>
              <c:f>算数!$DH$27:$DH$36</c:f>
              <c:strCache>
                <c:ptCount val="10"/>
                <c:pt idx="0">
                  <c:v>0-10</c:v>
                </c:pt>
                <c:pt idx="1">
                  <c:v>11-20</c:v>
                </c:pt>
                <c:pt idx="2">
                  <c:v>21-30</c:v>
                </c:pt>
                <c:pt idx="3">
                  <c:v>31-40</c:v>
                </c:pt>
                <c:pt idx="4">
                  <c:v>41-50</c:v>
                </c:pt>
                <c:pt idx="5">
                  <c:v>51-60</c:v>
                </c:pt>
                <c:pt idx="6">
                  <c:v>61-70</c:v>
                </c:pt>
                <c:pt idx="7">
                  <c:v>71-80</c:v>
                </c:pt>
                <c:pt idx="8">
                  <c:v>81-90</c:v>
                </c:pt>
                <c:pt idx="9">
                  <c:v>91-100</c:v>
                </c:pt>
              </c:strCache>
            </c:strRef>
          </c:cat>
          <c:val>
            <c:numRef>
              <c:f>算数!$DJ$27:$DJ$36</c:f>
              <c:numCache>
                <c:formatCode>0_);[Red]\(0\)</c:formatCode>
                <c:ptCount val="10"/>
                <c:pt idx="0">
                  <c:v>40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2C51-441B-83FE-8D76373E3517}"/>
            </c:ext>
          </c:extLst>
        </c:ser>
        <c:dLbls>
          <c:showLegendKey val="0"/>
          <c:showVal val="0"/>
          <c:showCatName val="0"/>
          <c:showSerName val="0"/>
          <c:showPercent val="0"/>
          <c:showBubbleSize val="0"/>
        </c:dLbls>
        <c:gapWidth val="30"/>
        <c:overlap val="-27"/>
        <c:axId val="403593584"/>
        <c:axId val="403590056"/>
        <c:extLst>
          <c:ext xmlns:c15="http://schemas.microsoft.com/office/drawing/2012/chart" uri="{02D57815-91ED-43cb-92C2-25804820EDAC}">
            <c15:filteredBarSeries>
              <c15:ser>
                <c:idx val="0"/>
                <c:order val="0"/>
                <c:tx>
                  <c:strRef>
                    <c:extLst>
                      <c:ext uri="{02D57815-91ED-43cb-92C2-25804820EDAC}">
                        <c15:formulaRef>
                          <c15:sqref>算数!$DI$26</c15:sqref>
                        </c15:formulaRef>
                      </c:ext>
                    </c:extLst>
                    <c:strCache>
                      <c:ptCount val="1"/>
                    </c:strCache>
                  </c:strRef>
                </c:tx>
                <c:spPr>
                  <a:solidFill>
                    <a:schemeClr val="accent1"/>
                  </a:solidFill>
                  <a:ln>
                    <a:noFill/>
                  </a:ln>
                  <a:effectLst/>
                </c:spPr>
                <c:invertIfNegative val="0"/>
                <c:cat>
                  <c:strRef>
                    <c:extLst>
                      <c:ext uri="{02D57815-91ED-43cb-92C2-25804820EDAC}">
                        <c15:formulaRef>
                          <c15:sqref>算数!$DH$27:$DH$36</c15:sqref>
                        </c15:formulaRef>
                      </c:ext>
                    </c:extLst>
                    <c:strCache>
                      <c:ptCount val="10"/>
                      <c:pt idx="0">
                        <c:v>0-10</c:v>
                      </c:pt>
                      <c:pt idx="1">
                        <c:v>11-20</c:v>
                      </c:pt>
                      <c:pt idx="2">
                        <c:v>21-30</c:v>
                      </c:pt>
                      <c:pt idx="3">
                        <c:v>31-40</c:v>
                      </c:pt>
                      <c:pt idx="4">
                        <c:v>41-50</c:v>
                      </c:pt>
                      <c:pt idx="5">
                        <c:v>51-60</c:v>
                      </c:pt>
                      <c:pt idx="6">
                        <c:v>61-70</c:v>
                      </c:pt>
                      <c:pt idx="7">
                        <c:v>71-80</c:v>
                      </c:pt>
                      <c:pt idx="8">
                        <c:v>81-90</c:v>
                      </c:pt>
                      <c:pt idx="9">
                        <c:v>91-100</c:v>
                      </c:pt>
                    </c:strCache>
                  </c:strRef>
                </c:cat>
                <c:val>
                  <c:numRef>
                    <c:extLst>
                      <c:ext uri="{02D57815-91ED-43cb-92C2-25804820EDAC}">
                        <c15:formulaRef>
                          <c15:sqref>算数!$DI$27:$DI$36</c15:sqref>
                        </c15:formulaRef>
                      </c:ext>
                    </c:extLst>
                    <c:numCache>
                      <c:formatCode>@</c:formatCode>
                      <c:ptCount val="10"/>
                    </c:numCache>
                  </c:numRef>
                </c:val>
                <c:extLst>
                  <c:ext xmlns:c16="http://schemas.microsoft.com/office/drawing/2014/chart" uri="{C3380CC4-5D6E-409C-BE32-E72D297353CC}">
                    <c16:uniqueId val="{00000000-2C51-441B-83FE-8D76373E3517}"/>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算数!$DK$26</c15:sqref>
                        </c15:formulaRef>
                      </c:ext>
                    </c:extLst>
                    <c:strCache>
                      <c:ptCount val="1"/>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算数!$DH$27:$DH$36</c15:sqref>
                        </c15:formulaRef>
                      </c:ext>
                    </c:extLst>
                    <c:strCache>
                      <c:ptCount val="10"/>
                      <c:pt idx="0">
                        <c:v>0-10</c:v>
                      </c:pt>
                      <c:pt idx="1">
                        <c:v>11-20</c:v>
                      </c:pt>
                      <c:pt idx="2">
                        <c:v>21-30</c:v>
                      </c:pt>
                      <c:pt idx="3">
                        <c:v>31-40</c:v>
                      </c:pt>
                      <c:pt idx="4">
                        <c:v>41-50</c:v>
                      </c:pt>
                      <c:pt idx="5">
                        <c:v>51-60</c:v>
                      </c:pt>
                      <c:pt idx="6">
                        <c:v>61-70</c:v>
                      </c:pt>
                      <c:pt idx="7">
                        <c:v>71-80</c:v>
                      </c:pt>
                      <c:pt idx="8">
                        <c:v>81-90</c:v>
                      </c:pt>
                      <c:pt idx="9">
                        <c:v>91-100</c:v>
                      </c:pt>
                    </c:strCache>
                  </c:strRef>
                </c:cat>
                <c:val>
                  <c:numRef>
                    <c:extLst xmlns:c15="http://schemas.microsoft.com/office/drawing/2012/chart">
                      <c:ext xmlns:c15="http://schemas.microsoft.com/office/drawing/2012/chart" uri="{02D57815-91ED-43cb-92C2-25804820EDAC}">
                        <c15:formulaRef>
                          <c15:sqref>算数!$DK$27:$DK$36</c15:sqref>
                        </c15:formulaRef>
                      </c:ext>
                    </c:extLst>
                    <c:numCache>
                      <c:formatCode>0_);[Red]\(0\)</c:formatCode>
                      <c:ptCount val="10"/>
                    </c:numCache>
                  </c:numRef>
                </c:val>
                <c:extLst xmlns:c15="http://schemas.microsoft.com/office/drawing/2012/chart">
                  <c:ext xmlns:c16="http://schemas.microsoft.com/office/drawing/2014/chart" uri="{C3380CC4-5D6E-409C-BE32-E72D297353CC}">
                    <c16:uniqueId val="{00000002-2C51-441B-83FE-8D76373E3517}"/>
                  </c:ext>
                </c:extLst>
              </c15:ser>
            </c15:filteredBarSeries>
          </c:ext>
        </c:extLst>
      </c:barChart>
      <c:catAx>
        <c:axId val="403593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03590056"/>
        <c:crosses val="autoZero"/>
        <c:auto val="1"/>
        <c:lblAlgn val="ctr"/>
        <c:lblOffset val="100"/>
        <c:noMultiLvlLbl val="0"/>
      </c:catAx>
      <c:valAx>
        <c:axId val="403590056"/>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0359358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アンケート集計!$G$46</c:f>
              <c:strCache>
                <c:ptCount val="1"/>
                <c:pt idx="0">
                  <c:v>⑤</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89F-465B-9C97-5037F68537E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89F-465B-9C97-5037F68537E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89F-465B-9C97-5037F68537E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89F-465B-9C97-5037F68537E9}"/>
              </c:ext>
            </c:extLst>
          </c:dPt>
          <c:cat>
            <c:strRef>
              <c:f>アンケート集計!$B$47:$B$50</c:f>
              <c:strCache>
                <c:ptCount val="4"/>
                <c:pt idx="0">
                  <c:v>ア</c:v>
                </c:pt>
                <c:pt idx="1">
                  <c:v>イ</c:v>
                </c:pt>
                <c:pt idx="2">
                  <c:v>ウ</c:v>
                </c:pt>
                <c:pt idx="3">
                  <c:v>エ</c:v>
                </c:pt>
              </c:strCache>
            </c:strRef>
          </c:cat>
          <c:val>
            <c:numRef>
              <c:f>アンケート集計!$G$47:$G$50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789F-465B-9C97-5037F68537E9}"/>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アンケート集計!$F$46</c:f>
              <c:strCache>
                <c:ptCount val="1"/>
                <c:pt idx="0">
                  <c:v>④</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384-4DA5-BB86-2466B570755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384-4DA5-BB86-2466B570755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5384-4DA5-BB86-2466B570755F}"/>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5384-4DA5-BB86-2466B570755F}"/>
              </c:ext>
            </c:extLst>
          </c:dPt>
          <c:cat>
            <c:strRef>
              <c:f>アンケート集計!$B$47:$B$50</c:f>
              <c:strCache>
                <c:ptCount val="4"/>
                <c:pt idx="0">
                  <c:v>ア</c:v>
                </c:pt>
                <c:pt idx="1">
                  <c:v>イ</c:v>
                </c:pt>
                <c:pt idx="2">
                  <c:v>ウ</c:v>
                </c:pt>
                <c:pt idx="3">
                  <c:v>エ</c:v>
                </c:pt>
              </c:strCache>
            </c:strRef>
          </c:cat>
          <c:val>
            <c:numRef>
              <c:f>アンケート集計!$F$47:$F$50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5384-4DA5-BB86-2466B570755F}"/>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アンケート集計!$E$46</c:f>
              <c:strCache>
                <c:ptCount val="1"/>
                <c:pt idx="0">
                  <c:v>③</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C83-4A15-8BE6-F557E9D004A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C83-4A15-8BE6-F557E9D004A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4C83-4A15-8BE6-F557E9D004A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4C83-4A15-8BE6-F557E9D004A5}"/>
              </c:ext>
            </c:extLst>
          </c:dPt>
          <c:cat>
            <c:strRef>
              <c:f>アンケート集計!$B$47:$B$50</c:f>
              <c:strCache>
                <c:ptCount val="4"/>
                <c:pt idx="0">
                  <c:v>ア</c:v>
                </c:pt>
                <c:pt idx="1">
                  <c:v>イ</c:v>
                </c:pt>
                <c:pt idx="2">
                  <c:v>ウ</c:v>
                </c:pt>
                <c:pt idx="3">
                  <c:v>エ</c:v>
                </c:pt>
              </c:strCache>
            </c:strRef>
          </c:cat>
          <c:val>
            <c:numRef>
              <c:f>アンケート集計!$E$47:$E$50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4C83-4A15-8BE6-F557E9D004A5}"/>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アンケート集計!$D$46</c:f>
              <c:strCache>
                <c:ptCount val="1"/>
                <c:pt idx="0">
                  <c:v>②</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56C-4984-83D6-82EA7218B6F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56C-4984-83D6-82EA7218B6F3}"/>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56C-4984-83D6-82EA7218B6F3}"/>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A56C-4984-83D6-82EA7218B6F3}"/>
              </c:ext>
            </c:extLst>
          </c:dPt>
          <c:cat>
            <c:strRef>
              <c:f>アンケート集計!$B$47:$B$50</c:f>
              <c:strCache>
                <c:ptCount val="4"/>
                <c:pt idx="0">
                  <c:v>ア</c:v>
                </c:pt>
                <c:pt idx="1">
                  <c:v>イ</c:v>
                </c:pt>
                <c:pt idx="2">
                  <c:v>ウ</c:v>
                </c:pt>
                <c:pt idx="3">
                  <c:v>エ</c:v>
                </c:pt>
              </c:strCache>
            </c:strRef>
          </c:cat>
          <c:val>
            <c:numRef>
              <c:f>アンケート集計!$D$47:$D$50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A56C-4984-83D6-82EA7218B6F3}"/>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アンケート集計!$C$46</c:f>
              <c:strCache>
                <c:ptCount val="1"/>
                <c:pt idx="0">
                  <c:v>①</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6C4-447F-B8B8-82B506CD39C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6C4-447F-B8B8-82B506CD39C1}"/>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6C4-447F-B8B8-82B506CD39C1}"/>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A6C4-447F-B8B8-82B506CD39C1}"/>
              </c:ext>
            </c:extLst>
          </c:dPt>
          <c:cat>
            <c:strRef>
              <c:f>アンケート集計!$B$47:$B$50</c:f>
              <c:strCache>
                <c:ptCount val="4"/>
                <c:pt idx="0">
                  <c:v>ア</c:v>
                </c:pt>
                <c:pt idx="1">
                  <c:v>イ</c:v>
                </c:pt>
                <c:pt idx="2">
                  <c:v>ウ</c:v>
                </c:pt>
                <c:pt idx="3">
                  <c:v>エ</c:v>
                </c:pt>
              </c:strCache>
            </c:strRef>
          </c:cat>
          <c:val>
            <c:numRef>
              <c:f>アンケート集計!$C$47:$C$50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A6C4-447F-B8B8-82B506CD39C1}"/>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アンケート集計!$P$46</c:f>
              <c:strCache>
                <c:ptCount val="1"/>
                <c:pt idx="0">
                  <c:v>①</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76C-4D9B-B8CD-12C7BB147A5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76C-4D9B-B8CD-12C7BB147A5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876C-4D9B-B8CD-12C7BB147A5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876C-4D9B-B8CD-12C7BB147A58}"/>
              </c:ext>
            </c:extLst>
          </c:dPt>
          <c:cat>
            <c:strRef>
              <c:f>アンケート集計!$O$47:$O$50</c:f>
              <c:strCache>
                <c:ptCount val="4"/>
                <c:pt idx="0">
                  <c:v>ア</c:v>
                </c:pt>
                <c:pt idx="1">
                  <c:v>イ</c:v>
                </c:pt>
                <c:pt idx="2">
                  <c:v>ウ</c:v>
                </c:pt>
                <c:pt idx="3">
                  <c:v>エ</c:v>
                </c:pt>
              </c:strCache>
            </c:strRef>
          </c:cat>
          <c:val>
            <c:numRef>
              <c:f>アンケート集計!$P$47:$P$50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876C-4D9B-B8CD-12C7BB147A58}"/>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3789734616506269"/>
          <c:y val="0.24124513618677046"/>
          <c:w val="0.72420530766987457"/>
          <c:h val="0.53258678268329296"/>
        </c:manualLayout>
      </c:layout>
      <c:pieChart>
        <c:varyColors val="1"/>
        <c:ser>
          <c:idx val="0"/>
          <c:order val="0"/>
          <c:tx>
            <c:strRef>
              <c:f>アンケート集計!$Q$46</c:f>
              <c:strCache>
                <c:ptCount val="1"/>
                <c:pt idx="0">
                  <c:v>②</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A7A-442C-99D8-0E112EDAAA9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A7A-442C-99D8-0E112EDAAA9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4A7A-442C-99D8-0E112EDAAA9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4A7A-442C-99D8-0E112EDAAA9B}"/>
              </c:ext>
            </c:extLst>
          </c:dPt>
          <c:cat>
            <c:strRef>
              <c:f>アンケート集計!$O$47:$O$50</c:f>
              <c:strCache>
                <c:ptCount val="4"/>
                <c:pt idx="0">
                  <c:v>ア</c:v>
                </c:pt>
                <c:pt idx="1">
                  <c:v>イ</c:v>
                </c:pt>
                <c:pt idx="2">
                  <c:v>ウ</c:v>
                </c:pt>
                <c:pt idx="3">
                  <c:v>エ</c:v>
                </c:pt>
              </c:strCache>
            </c:strRef>
          </c:cat>
          <c:val>
            <c:numRef>
              <c:f>アンケート集計!$Q$47:$Q$50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4A7A-442C-99D8-0E112EDAAA9B}"/>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8" Type="http://schemas.openxmlformats.org/officeDocument/2006/relationships/chart" Target="../charts/chart10.xml"/><Relationship Id="rId3" Type="http://schemas.openxmlformats.org/officeDocument/2006/relationships/chart" Target="../charts/chart5.xml"/><Relationship Id="rId7" Type="http://schemas.openxmlformats.org/officeDocument/2006/relationships/chart" Target="../charts/chart9.xml"/><Relationship Id="rId12" Type="http://schemas.openxmlformats.org/officeDocument/2006/relationships/image" Target="../media/image2.png"/><Relationship Id="rId2" Type="http://schemas.openxmlformats.org/officeDocument/2006/relationships/chart" Target="../charts/chart4.xml"/><Relationship Id="rId1" Type="http://schemas.openxmlformats.org/officeDocument/2006/relationships/chart" Target="../charts/chart3.xml"/><Relationship Id="rId6" Type="http://schemas.openxmlformats.org/officeDocument/2006/relationships/chart" Target="../charts/chart8.xml"/><Relationship Id="rId11" Type="http://schemas.openxmlformats.org/officeDocument/2006/relationships/image" Target="../media/image1.png"/><Relationship Id="rId5" Type="http://schemas.openxmlformats.org/officeDocument/2006/relationships/chart" Target="../charts/chart7.xml"/><Relationship Id="rId10" Type="http://schemas.openxmlformats.org/officeDocument/2006/relationships/chart" Target="../charts/chart12.xml"/><Relationship Id="rId4" Type="http://schemas.openxmlformats.org/officeDocument/2006/relationships/chart" Target="../charts/chart6.xml"/><Relationship Id="rId9" Type="http://schemas.openxmlformats.org/officeDocument/2006/relationships/chart" Target="../charts/chart11.xml"/></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74543</xdr:colOff>
      <xdr:row>5</xdr:row>
      <xdr:rowOff>66261</xdr:rowOff>
    </xdr:from>
    <xdr:to>
      <xdr:col>1</xdr:col>
      <xdr:colOff>745434</xdr:colOff>
      <xdr:row>9</xdr:row>
      <xdr:rowOff>49696</xdr:rowOff>
    </xdr:to>
    <xdr:sp macro="" textlink="">
      <xdr:nvSpPr>
        <xdr:cNvPr id="39" name="テキスト ボックス 38">
          <a:extLst>
            <a:ext uri="{FF2B5EF4-FFF2-40B4-BE49-F238E27FC236}">
              <a16:creationId xmlns:a16="http://schemas.microsoft.com/office/drawing/2014/main" id="{00000000-0008-0000-0000-000027000000}"/>
            </a:ext>
          </a:extLst>
        </xdr:cNvPr>
        <xdr:cNvSpPr txBox="1"/>
      </xdr:nvSpPr>
      <xdr:spPr>
        <a:xfrm>
          <a:off x="74543" y="523461"/>
          <a:ext cx="899491" cy="372055"/>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a:latin typeface="ＭＳ 明朝" panose="02020609040205080304" pitchFamily="17" charset="-128"/>
              <a:ea typeface="ＭＳ 明朝" panose="02020609040205080304" pitchFamily="17" charset="-128"/>
            </a:rPr>
            <a:t>小２国</a:t>
          </a:r>
        </a:p>
      </xdr:txBody>
    </xdr:sp>
    <xdr:clientData/>
  </xdr:twoCellAnchor>
  <xdr:twoCellAnchor>
    <xdr:from>
      <xdr:col>48</xdr:col>
      <xdr:colOff>8709</xdr:colOff>
      <xdr:row>10</xdr:row>
      <xdr:rowOff>24847</xdr:rowOff>
    </xdr:from>
    <xdr:to>
      <xdr:col>56</xdr:col>
      <xdr:colOff>3905</xdr:colOff>
      <xdr:row>10</xdr:row>
      <xdr:rowOff>24847</xdr:rowOff>
    </xdr:to>
    <xdr:cxnSp macro="">
      <xdr:nvCxnSpPr>
        <xdr:cNvPr id="40" name="直線コネクタ 39">
          <a:extLst>
            <a:ext uri="{FF2B5EF4-FFF2-40B4-BE49-F238E27FC236}">
              <a16:creationId xmlns:a16="http://schemas.microsoft.com/office/drawing/2014/main" id="{00000000-0008-0000-0000-000028000000}"/>
            </a:ext>
          </a:extLst>
        </xdr:cNvPr>
        <xdr:cNvCxnSpPr/>
      </xdr:nvCxnSpPr>
      <xdr:spPr>
        <a:xfrm>
          <a:off x="12170229" y="969727"/>
          <a:ext cx="208307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223630</xdr:colOff>
      <xdr:row>2</xdr:row>
      <xdr:rowOff>91109</xdr:rowOff>
    </xdr:from>
    <xdr:to>
      <xdr:col>1</xdr:col>
      <xdr:colOff>629478</xdr:colOff>
      <xdr:row>5</xdr:row>
      <xdr:rowOff>16565</xdr:rowOff>
    </xdr:to>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223630" y="273989"/>
          <a:ext cx="634448" cy="1997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令・　</a:t>
          </a:r>
          <a:r>
            <a:rPr kumimoji="1" lang="en-US" altLang="ja-JP" sz="1100"/>
            <a:t>)</a:t>
          </a:r>
          <a:endParaRPr kumimoji="1" lang="ja-JP" altLang="en-US" sz="1100"/>
        </a:p>
      </xdr:txBody>
    </xdr:sp>
    <xdr:clientData/>
  </xdr:twoCellAnchor>
  <xdr:twoCellAnchor>
    <xdr:from>
      <xdr:col>48</xdr:col>
      <xdr:colOff>0</xdr:colOff>
      <xdr:row>8</xdr:row>
      <xdr:rowOff>8518</xdr:rowOff>
    </xdr:from>
    <xdr:to>
      <xdr:col>56</xdr:col>
      <xdr:colOff>3905</xdr:colOff>
      <xdr:row>8</xdr:row>
      <xdr:rowOff>8518</xdr:rowOff>
    </xdr:to>
    <xdr:cxnSp macro="">
      <xdr:nvCxnSpPr>
        <xdr:cNvPr id="42" name="直線コネクタ 41">
          <a:extLst>
            <a:ext uri="{FF2B5EF4-FFF2-40B4-BE49-F238E27FC236}">
              <a16:creationId xmlns:a16="http://schemas.microsoft.com/office/drawing/2014/main" id="{00000000-0008-0000-0000-00002A000000}"/>
            </a:ext>
          </a:extLst>
        </xdr:cNvPr>
        <xdr:cNvCxnSpPr/>
      </xdr:nvCxnSpPr>
      <xdr:spPr>
        <a:xfrm>
          <a:off x="12161520" y="755278"/>
          <a:ext cx="209178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8282</xdr:colOff>
      <xdr:row>17</xdr:row>
      <xdr:rowOff>74544</xdr:rowOff>
    </xdr:from>
    <xdr:to>
      <xdr:col>1</xdr:col>
      <xdr:colOff>935934</xdr:colOff>
      <xdr:row>22</xdr:row>
      <xdr:rowOff>16566</xdr:rowOff>
    </xdr:to>
    <xdr:cxnSp macro="">
      <xdr:nvCxnSpPr>
        <xdr:cNvPr id="43" name="直線コネクタ 42">
          <a:extLst>
            <a:ext uri="{FF2B5EF4-FFF2-40B4-BE49-F238E27FC236}">
              <a16:creationId xmlns:a16="http://schemas.microsoft.com/office/drawing/2014/main" id="{00000000-0008-0000-0000-00002B000000}"/>
            </a:ext>
          </a:extLst>
        </xdr:cNvPr>
        <xdr:cNvCxnSpPr/>
      </xdr:nvCxnSpPr>
      <xdr:spPr>
        <a:xfrm>
          <a:off x="236882" y="1895724"/>
          <a:ext cx="897172" cy="59734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12</xdr:row>
      <xdr:rowOff>109904</xdr:rowOff>
    </xdr:from>
    <xdr:to>
      <xdr:col>1</xdr:col>
      <xdr:colOff>935934</xdr:colOff>
      <xdr:row>20</xdr:row>
      <xdr:rowOff>115957</xdr:rowOff>
    </xdr:to>
    <xdr:cxnSp macro="">
      <xdr:nvCxnSpPr>
        <xdr:cNvPr id="44" name="直線コネクタ 43">
          <a:extLst>
            <a:ext uri="{FF2B5EF4-FFF2-40B4-BE49-F238E27FC236}">
              <a16:creationId xmlns:a16="http://schemas.microsoft.com/office/drawing/2014/main" id="{00000000-0008-0000-0000-00002C000000}"/>
            </a:ext>
          </a:extLst>
        </xdr:cNvPr>
        <xdr:cNvCxnSpPr/>
      </xdr:nvCxnSpPr>
      <xdr:spPr>
        <a:xfrm flipH="1" flipV="1">
          <a:off x="228600" y="1283384"/>
          <a:ext cx="905454" cy="104237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60</xdr:col>
      <xdr:colOff>8282</xdr:colOff>
      <xdr:row>17</xdr:row>
      <xdr:rowOff>74544</xdr:rowOff>
    </xdr:from>
    <xdr:to>
      <xdr:col>60</xdr:col>
      <xdr:colOff>935934</xdr:colOff>
      <xdr:row>22</xdr:row>
      <xdr:rowOff>16566</xdr:rowOff>
    </xdr:to>
    <xdr:cxnSp macro="">
      <xdr:nvCxnSpPr>
        <xdr:cNvPr id="45" name="直線コネクタ 44">
          <a:extLst>
            <a:ext uri="{FF2B5EF4-FFF2-40B4-BE49-F238E27FC236}">
              <a16:creationId xmlns:a16="http://schemas.microsoft.com/office/drawing/2014/main" id="{00000000-0008-0000-0000-00002D000000}"/>
            </a:ext>
          </a:extLst>
        </xdr:cNvPr>
        <xdr:cNvCxnSpPr/>
      </xdr:nvCxnSpPr>
      <xdr:spPr>
        <a:xfrm>
          <a:off x="15240662" y="1895724"/>
          <a:ext cx="881932" cy="59734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0</xdr:colOff>
      <xdr:row>12</xdr:row>
      <xdr:rowOff>109904</xdr:rowOff>
    </xdr:from>
    <xdr:to>
      <xdr:col>60</xdr:col>
      <xdr:colOff>935934</xdr:colOff>
      <xdr:row>20</xdr:row>
      <xdr:rowOff>115957</xdr:rowOff>
    </xdr:to>
    <xdr:cxnSp macro="">
      <xdr:nvCxnSpPr>
        <xdr:cNvPr id="46" name="直線コネクタ 45">
          <a:extLst>
            <a:ext uri="{FF2B5EF4-FFF2-40B4-BE49-F238E27FC236}">
              <a16:creationId xmlns:a16="http://schemas.microsoft.com/office/drawing/2014/main" id="{00000000-0008-0000-0000-00002E000000}"/>
            </a:ext>
          </a:extLst>
        </xdr:cNvPr>
        <xdr:cNvCxnSpPr/>
      </xdr:nvCxnSpPr>
      <xdr:spPr>
        <a:xfrm flipH="1" flipV="1">
          <a:off x="15232380" y="1283384"/>
          <a:ext cx="890214" cy="104237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60</xdr:col>
      <xdr:colOff>8282</xdr:colOff>
      <xdr:row>17</xdr:row>
      <xdr:rowOff>74544</xdr:rowOff>
    </xdr:from>
    <xdr:to>
      <xdr:col>60</xdr:col>
      <xdr:colOff>935934</xdr:colOff>
      <xdr:row>22</xdr:row>
      <xdr:rowOff>16566</xdr:rowOff>
    </xdr:to>
    <xdr:cxnSp macro="">
      <xdr:nvCxnSpPr>
        <xdr:cNvPr id="47" name="直線コネクタ 46">
          <a:extLst>
            <a:ext uri="{FF2B5EF4-FFF2-40B4-BE49-F238E27FC236}">
              <a16:creationId xmlns:a16="http://schemas.microsoft.com/office/drawing/2014/main" id="{00000000-0008-0000-0000-00002F000000}"/>
            </a:ext>
          </a:extLst>
        </xdr:cNvPr>
        <xdr:cNvCxnSpPr/>
      </xdr:nvCxnSpPr>
      <xdr:spPr>
        <a:xfrm>
          <a:off x="15240662" y="1895724"/>
          <a:ext cx="881932" cy="59734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0</xdr:colOff>
      <xdr:row>12</xdr:row>
      <xdr:rowOff>109904</xdr:rowOff>
    </xdr:from>
    <xdr:to>
      <xdr:col>60</xdr:col>
      <xdr:colOff>935934</xdr:colOff>
      <xdr:row>20</xdr:row>
      <xdr:rowOff>115957</xdr:rowOff>
    </xdr:to>
    <xdr:cxnSp macro="">
      <xdr:nvCxnSpPr>
        <xdr:cNvPr id="48" name="直線コネクタ 47">
          <a:extLst>
            <a:ext uri="{FF2B5EF4-FFF2-40B4-BE49-F238E27FC236}">
              <a16:creationId xmlns:a16="http://schemas.microsoft.com/office/drawing/2014/main" id="{00000000-0008-0000-0000-000030000000}"/>
            </a:ext>
          </a:extLst>
        </xdr:cNvPr>
        <xdr:cNvCxnSpPr/>
      </xdr:nvCxnSpPr>
      <xdr:spPr>
        <a:xfrm flipH="1" flipV="1">
          <a:off x="15232380" y="1283384"/>
          <a:ext cx="890214" cy="104237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130</xdr:col>
      <xdr:colOff>392425</xdr:colOff>
      <xdr:row>30</xdr:row>
      <xdr:rowOff>138450</xdr:rowOff>
    </xdr:from>
    <xdr:ext cx="65" cy="172227"/>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a:xfrm>
          <a:off x="39681145" y="3956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132</xdr:col>
      <xdr:colOff>7499</xdr:colOff>
      <xdr:row>27</xdr:row>
      <xdr:rowOff>159025</xdr:rowOff>
    </xdr:from>
    <xdr:ext cx="145774" cy="188450"/>
    <mc:AlternateContent xmlns:mc="http://schemas.openxmlformats.org/markup-compatibility/2006" xmlns:a14="http://schemas.microsoft.com/office/drawing/2010/main">
      <mc:Choice Requires="a14">
        <xdr:sp macro="" textlink="">
          <xdr:nvSpPr>
            <xdr:cNvPr id="50" name="テキスト ボックス 49">
              <a:extLst>
                <a:ext uri="{FF2B5EF4-FFF2-40B4-BE49-F238E27FC236}">
                  <a16:creationId xmlns:a16="http://schemas.microsoft.com/office/drawing/2014/main" id="{00000000-0008-0000-0000-000032000000}"/>
                </a:ext>
              </a:extLst>
            </xdr:cNvPr>
            <xdr:cNvSpPr txBox="1"/>
          </xdr:nvSpPr>
          <xdr:spPr>
            <a:xfrm>
              <a:off x="40507799" y="3473725"/>
              <a:ext cx="145774" cy="188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kumimoji="1" lang="ja-JP" altLang="en-US" sz="1100" i="1">
                        <a:latin typeface="Cambria Math" panose="02040503050406030204" pitchFamily="18" charset="0"/>
                      </a:rPr>
                      <m:t>√</m:t>
                    </m:r>
                  </m:oMath>
                </m:oMathPara>
              </a14:m>
              <a:endParaRPr kumimoji="1" lang="ja-JP" altLang="en-US" sz="1100"/>
            </a:p>
          </xdr:txBody>
        </xdr:sp>
      </mc:Choice>
      <mc:Fallback xmlns="">
        <xdr:sp macro="" textlink="">
          <xdr:nvSpPr>
            <xdr:cNvPr id="50" name="テキスト ボックス 49">
              <a:extLst>
                <a:ext uri="{FF2B5EF4-FFF2-40B4-BE49-F238E27FC236}">
                  <a16:creationId xmlns:a16="http://schemas.microsoft.com/office/drawing/2014/main" id="{9460CC46-0365-4869-A0BB-E11B8B4E5714}"/>
                </a:ext>
              </a:extLst>
            </xdr:cNvPr>
            <xdr:cNvSpPr txBox="1"/>
          </xdr:nvSpPr>
          <xdr:spPr>
            <a:xfrm>
              <a:off x="40507799" y="3473725"/>
              <a:ext cx="145774" cy="188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kumimoji="1" lang="ja-JP" altLang="en-US" sz="1100" i="0">
                  <a:latin typeface="Cambria Math" panose="02040503050406030204" pitchFamily="18" charset="0"/>
                </a:rPr>
                <a:t>√</a:t>
              </a:r>
              <a:endParaRPr kumimoji="1" lang="ja-JP" altLang="en-US" sz="1100"/>
            </a:p>
          </xdr:txBody>
        </xdr:sp>
      </mc:Fallback>
    </mc:AlternateContent>
    <xdr:clientData/>
  </xdr:oneCellAnchor>
  <xdr:twoCellAnchor>
    <xdr:from>
      <xdr:col>132</xdr:col>
      <xdr:colOff>127069</xdr:colOff>
      <xdr:row>28</xdr:row>
      <xdr:rowOff>12721</xdr:rowOff>
    </xdr:from>
    <xdr:to>
      <xdr:col>132</xdr:col>
      <xdr:colOff>413646</xdr:colOff>
      <xdr:row>28</xdr:row>
      <xdr:rowOff>12721</xdr:rowOff>
    </xdr:to>
    <xdr:cxnSp macro="">
      <xdr:nvCxnSpPr>
        <xdr:cNvPr id="51" name="直線コネクタ 50">
          <a:extLst>
            <a:ext uri="{FF2B5EF4-FFF2-40B4-BE49-F238E27FC236}">
              <a16:creationId xmlns:a16="http://schemas.microsoft.com/office/drawing/2014/main" id="{00000000-0008-0000-0000-000033000000}"/>
            </a:ext>
          </a:extLst>
        </xdr:cNvPr>
        <xdr:cNvCxnSpPr/>
      </xdr:nvCxnSpPr>
      <xdr:spPr>
        <a:xfrm>
          <a:off x="40627369" y="3495061"/>
          <a:ext cx="286577"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132</xdr:col>
      <xdr:colOff>236622</xdr:colOff>
      <xdr:row>27</xdr:row>
      <xdr:rowOff>16042</xdr:rowOff>
    </xdr:from>
    <xdr:to>
      <xdr:col>132</xdr:col>
      <xdr:colOff>293228</xdr:colOff>
      <xdr:row>27</xdr:row>
      <xdr:rowOff>159734</xdr:rowOff>
    </xdr:to>
    <xdr:sp macro="" textlink="">
      <xdr:nvSpPr>
        <xdr:cNvPr id="52" name="矢印: 下 65">
          <a:extLst>
            <a:ext uri="{FF2B5EF4-FFF2-40B4-BE49-F238E27FC236}">
              <a16:creationId xmlns:a16="http://schemas.microsoft.com/office/drawing/2014/main" id="{00000000-0008-0000-0000-000034000000}"/>
            </a:ext>
          </a:extLst>
        </xdr:cNvPr>
        <xdr:cNvSpPr/>
      </xdr:nvSpPr>
      <xdr:spPr>
        <a:xfrm>
          <a:off x="40736922" y="3330742"/>
          <a:ext cx="56606" cy="143692"/>
        </a:xfrm>
        <a:prstGeom prst="downArrow">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127</xdr:col>
      <xdr:colOff>0</xdr:colOff>
      <xdr:row>7</xdr:row>
      <xdr:rowOff>22860</xdr:rowOff>
    </xdr:from>
    <xdr:to>
      <xdr:col>131</xdr:col>
      <xdr:colOff>0</xdr:colOff>
      <xdr:row>7</xdr:row>
      <xdr:rowOff>22860</xdr:rowOff>
    </xdr:to>
    <xdr:cxnSp macro="">
      <xdr:nvCxnSpPr>
        <xdr:cNvPr id="73" name="直線コネクタ 72">
          <a:extLst>
            <a:ext uri="{FF2B5EF4-FFF2-40B4-BE49-F238E27FC236}">
              <a16:creationId xmlns:a16="http://schemas.microsoft.com/office/drawing/2014/main" id="{00000000-0008-0000-0000-000049000000}"/>
            </a:ext>
          </a:extLst>
        </xdr:cNvPr>
        <xdr:cNvCxnSpPr/>
      </xdr:nvCxnSpPr>
      <xdr:spPr>
        <a:xfrm>
          <a:off x="37772340" y="670560"/>
          <a:ext cx="216408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127</xdr:col>
      <xdr:colOff>0</xdr:colOff>
      <xdr:row>11</xdr:row>
      <xdr:rowOff>45720</xdr:rowOff>
    </xdr:from>
    <xdr:to>
      <xdr:col>131</xdr:col>
      <xdr:colOff>0</xdr:colOff>
      <xdr:row>11</xdr:row>
      <xdr:rowOff>45720</xdr:rowOff>
    </xdr:to>
    <xdr:cxnSp macro="">
      <xdr:nvCxnSpPr>
        <xdr:cNvPr id="74" name="直線コネクタ 73">
          <a:extLst>
            <a:ext uri="{FF2B5EF4-FFF2-40B4-BE49-F238E27FC236}">
              <a16:creationId xmlns:a16="http://schemas.microsoft.com/office/drawing/2014/main" id="{00000000-0008-0000-0000-00004A000000}"/>
            </a:ext>
          </a:extLst>
        </xdr:cNvPr>
        <xdr:cNvCxnSpPr/>
      </xdr:nvCxnSpPr>
      <xdr:spPr>
        <a:xfrm>
          <a:off x="37772340" y="1089660"/>
          <a:ext cx="216408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70265</xdr:colOff>
      <xdr:row>12</xdr:row>
      <xdr:rowOff>10551</xdr:rowOff>
    </xdr:from>
    <xdr:to>
      <xdr:col>38</xdr:col>
      <xdr:colOff>16924</xdr:colOff>
      <xdr:row>12</xdr:row>
      <xdr:rowOff>10551</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9511445" y="1184031"/>
          <a:ext cx="182879" cy="0"/>
        </a:xfrm>
        <a:prstGeom prst="line">
          <a:avLst/>
        </a:prstGeom>
        <a:ln w="9525">
          <a:prstDash val="lgDashDot"/>
        </a:ln>
      </xdr:spPr>
      <xdr:style>
        <a:lnRef idx="1">
          <a:schemeClr val="dk1"/>
        </a:lnRef>
        <a:fillRef idx="0">
          <a:schemeClr val="dk1"/>
        </a:fillRef>
        <a:effectRef idx="0">
          <a:schemeClr val="dk1"/>
        </a:effectRef>
        <a:fontRef idx="minor">
          <a:schemeClr val="tx1"/>
        </a:fontRef>
      </xdr:style>
    </xdr:cxnSp>
    <xdr:clientData/>
  </xdr:twoCellAnchor>
  <xdr:twoCellAnchor>
    <xdr:from>
      <xdr:col>110</xdr:col>
      <xdr:colOff>205740</xdr:colOff>
      <xdr:row>42</xdr:row>
      <xdr:rowOff>106680</xdr:rowOff>
    </xdr:from>
    <xdr:to>
      <xdr:col>123</xdr:col>
      <xdr:colOff>441960</xdr:colOff>
      <xdr:row>57</xdr:row>
      <xdr:rowOff>152400</xdr:rowOff>
    </xdr:to>
    <xdr:graphicFrame macro="">
      <xdr:nvGraphicFramePr>
        <xdr:cNvPr id="3" name="グラフ 2">
          <a:extLst>
            <a:ext uri="{FF2B5EF4-FFF2-40B4-BE49-F238E27FC236}">
              <a16:creationId xmlns:a16="http://schemas.microsoft.com/office/drawing/2014/main" id="{1BC3CA23-F702-A5F5-D6F2-B07946FAFCB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115</xdr:col>
      <xdr:colOff>99060</xdr:colOff>
      <xdr:row>24</xdr:row>
      <xdr:rowOff>152400</xdr:rowOff>
    </xdr:from>
    <xdr:to>
      <xdr:col>123</xdr:col>
      <xdr:colOff>382344</xdr:colOff>
      <xdr:row>32</xdr:row>
      <xdr:rowOff>76199</xdr:rowOff>
    </xdr:to>
    <xdr:sp macro="" textlink="">
      <xdr:nvSpPr>
        <xdr:cNvPr id="5" name="テキスト ボックス 4">
          <a:extLst>
            <a:ext uri="{FF2B5EF4-FFF2-40B4-BE49-F238E27FC236}">
              <a16:creationId xmlns:a16="http://schemas.microsoft.com/office/drawing/2014/main" id="{FBB66636-65FE-4784-8D7F-38FF86ED3DB7}"/>
            </a:ext>
          </a:extLst>
        </xdr:cNvPr>
        <xdr:cNvSpPr txBox="1"/>
      </xdr:nvSpPr>
      <xdr:spPr>
        <a:xfrm>
          <a:off x="31478220" y="2964180"/>
          <a:ext cx="2599764" cy="12649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latin typeface="游ゴシック" panose="020B0400000000000000" pitchFamily="50" charset="-128"/>
              <a:ea typeface="游ゴシック" panose="020B0400000000000000" pitchFamily="50" charset="-128"/>
            </a:rPr>
            <a:t>◆検査人数が</a:t>
          </a:r>
          <a:r>
            <a:rPr kumimoji="1" lang="en-US" altLang="ja-JP" sz="1000">
              <a:solidFill>
                <a:srgbClr val="FF0000"/>
              </a:solidFill>
              <a:latin typeface="游ゴシック" panose="020B0400000000000000" pitchFamily="50" charset="-128"/>
              <a:ea typeface="游ゴシック" panose="020B0400000000000000" pitchFamily="50" charset="-128"/>
            </a:rPr>
            <a:t>30</a:t>
          </a:r>
          <a:r>
            <a:rPr kumimoji="1" lang="ja-JP" altLang="en-US" sz="1000">
              <a:solidFill>
                <a:srgbClr val="FF0000"/>
              </a:solidFill>
              <a:latin typeface="游ゴシック" panose="020B0400000000000000" pitchFamily="50" charset="-128"/>
              <a:ea typeface="游ゴシック" panose="020B0400000000000000" pitchFamily="50" charset="-128"/>
            </a:rPr>
            <a:t>人の場合、「得点順一覧表」と「標準偏差を求める」表の</a:t>
          </a:r>
          <a:r>
            <a:rPr kumimoji="1" lang="en-US" altLang="ja-JP" sz="1000">
              <a:solidFill>
                <a:srgbClr val="FF0000"/>
              </a:solidFill>
              <a:latin typeface="游ゴシック" panose="020B0400000000000000" pitchFamily="50" charset="-128"/>
              <a:ea typeface="游ゴシック" panose="020B0400000000000000" pitchFamily="50" charset="-128"/>
            </a:rPr>
            <a:t>31</a:t>
          </a:r>
          <a:r>
            <a:rPr kumimoji="1" lang="ja-JP" altLang="en-US" sz="1000">
              <a:solidFill>
                <a:srgbClr val="FF0000"/>
              </a:solidFill>
              <a:latin typeface="游ゴシック" panose="020B0400000000000000" pitchFamily="50" charset="-128"/>
              <a:ea typeface="游ゴシック" panose="020B0400000000000000" pitchFamily="50" charset="-128"/>
            </a:rPr>
            <a:t>番以降は空欄にしてください。正しく計算されません。（この文面は画面では表示されますが、印刷はされません。）</a:t>
          </a:r>
        </a:p>
      </xdr:txBody>
    </xdr:sp>
    <xdr:clientData fPrintsWithSheet="0"/>
  </xdr:twoCellAnchor>
  <xdr:twoCellAnchor>
    <xdr:from>
      <xdr:col>2</xdr:col>
      <xdr:colOff>0</xdr:colOff>
      <xdr:row>3</xdr:row>
      <xdr:rowOff>0</xdr:rowOff>
    </xdr:from>
    <xdr:to>
      <xdr:col>14</xdr:col>
      <xdr:colOff>53340</xdr:colOff>
      <xdr:row>10</xdr:row>
      <xdr:rowOff>38100</xdr:rowOff>
    </xdr:to>
    <xdr:sp macro="" textlink="">
      <xdr:nvSpPr>
        <xdr:cNvPr id="4" name="テキスト ボックス 3">
          <a:extLst>
            <a:ext uri="{FF2B5EF4-FFF2-40B4-BE49-F238E27FC236}">
              <a16:creationId xmlns:a16="http://schemas.microsoft.com/office/drawing/2014/main" id="{73C4F586-8DC5-42B8-8FF5-B2E1A92F026D}"/>
            </a:ext>
          </a:extLst>
        </xdr:cNvPr>
        <xdr:cNvSpPr txBox="1"/>
      </xdr:nvSpPr>
      <xdr:spPr>
        <a:xfrm>
          <a:off x="1066800" y="274320"/>
          <a:ext cx="2750820" cy="7086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「主体的に学習に～」は、「アンケート集計」に「ア</a:t>
          </a:r>
          <a:r>
            <a:rPr kumimoji="1" lang="en-US" altLang="ja-JP" sz="900">
              <a:solidFill>
                <a:srgbClr val="FF0000"/>
              </a:solidFill>
            </a:rPr>
            <a:t>､</a:t>
          </a:r>
          <a:r>
            <a:rPr kumimoji="1" lang="ja-JP" altLang="en-US" sz="900">
              <a:solidFill>
                <a:srgbClr val="FF0000"/>
              </a:solidFill>
            </a:rPr>
            <a:t>イ</a:t>
          </a:r>
          <a:r>
            <a:rPr kumimoji="1" lang="en-US" altLang="ja-JP" sz="900">
              <a:solidFill>
                <a:srgbClr val="FF0000"/>
              </a:solidFill>
            </a:rPr>
            <a:t>､</a:t>
          </a:r>
          <a:r>
            <a:rPr kumimoji="1" lang="ja-JP" altLang="en-US" sz="900">
              <a:solidFill>
                <a:srgbClr val="FF0000"/>
              </a:solidFill>
            </a:rPr>
            <a:t>ウ</a:t>
          </a:r>
          <a:r>
            <a:rPr kumimoji="1" lang="en-US" altLang="ja-JP" sz="900">
              <a:solidFill>
                <a:srgbClr val="FF0000"/>
              </a:solidFill>
            </a:rPr>
            <a:t>､</a:t>
          </a:r>
          <a:r>
            <a:rPr kumimoji="1" lang="ja-JP" altLang="en-US" sz="900">
              <a:solidFill>
                <a:srgbClr val="FF0000"/>
              </a:solidFill>
            </a:rPr>
            <a:t>エ」を入力すると、自動的に表示されます。</a:t>
          </a:r>
          <a:endParaRPr kumimoji="1" lang="en-US" altLang="ja-JP" sz="900">
            <a:solidFill>
              <a:srgbClr val="FF0000"/>
            </a:solidFill>
          </a:endParaRPr>
        </a:p>
        <a:p>
          <a:r>
            <a:rPr kumimoji="1" lang="ja-JP" altLang="en-US" sz="900">
              <a:solidFill>
                <a:srgbClr val="FF0000"/>
              </a:solidFill>
            </a:rPr>
            <a:t>この文面は、画面では表示されますが、印刷はされません。</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0</xdr:col>
      <xdr:colOff>74543</xdr:colOff>
      <xdr:row>5</xdr:row>
      <xdr:rowOff>66261</xdr:rowOff>
    </xdr:from>
    <xdr:to>
      <xdr:col>1</xdr:col>
      <xdr:colOff>745434</xdr:colOff>
      <xdr:row>9</xdr:row>
      <xdr:rowOff>49696</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74543" y="523461"/>
          <a:ext cx="899491" cy="372055"/>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a:latin typeface="ＭＳ 明朝" panose="02020609040205080304" pitchFamily="17" charset="-128"/>
              <a:ea typeface="ＭＳ 明朝" panose="02020609040205080304" pitchFamily="17" charset="-128"/>
            </a:rPr>
            <a:t>小２算</a:t>
          </a:r>
        </a:p>
      </xdr:txBody>
    </xdr:sp>
    <xdr:clientData/>
  </xdr:twoCellAnchor>
  <xdr:twoCellAnchor>
    <xdr:from>
      <xdr:col>50</xdr:col>
      <xdr:colOff>8709</xdr:colOff>
      <xdr:row>10</xdr:row>
      <xdr:rowOff>24847</xdr:rowOff>
    </xdr:from>
    <xdr:to>
      <xdr:col>58</xdr:col>
      <xdr:colOff>3905</xdr:colOff>
      <xdr:row>10</xdr:row>
      <xdr:rowOff>24847</xdr:rowOff>
    </xdr:to>
    <xdr:cxnSp macro="">
      <xdr:nvCxnSpPr>
        <xdr:cNvPr id="40" name="直線コネクタ 39">
          <a:extLst>
            <a:ext uri="{FF2B5EF4-FFF2-40B4-BE49-F238E27FC236}">
              <a16:creationId xmlns:a16="http://schemas.microsoft.com/office/drawing/2014/main" id="{00000000-0008-0000-0100-000028000000}"/>
            </a:ext>
          </a:extLst>
        </xdr:cNvPr>
        <xdr:cNvCxnSpPr/>
      </xdr:nvCxnSpPr>
      <xdr:spPr>
        <a:xfrm>
          <a:off x="12215949" y="969727"/>
          <a:ext cx="208307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223630</xdr:colOff>
      <xdr:row>2</xdr:row>
      <xdr:rowOff>91109</xdr:rowOff>
    </xdr:from>
    <xdr:to>
      <xdr:col>1</xdr:col>
      <xdr:colOff>629478</xdr:colOff>
      <xdr:row>5</xdr:row>
      <xdr:rowOff>16565</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223630" y="273989"/>
          <a:ext cx="634448" cy="1997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令・　</a:t>
          </a:r>
          <a:r>
            <a:rPr kumimoji="1" lang="en-US" altLang="ja-JP" sz="1100"/>
            <a:t>)</a:t>
          </a:r>
          <a:endParaRPr kumimoji="1" lang="ja-JP" altLang="en-US" sz="1100"/>
        </a:p>
      </xdr:txBody>
    </xdr:sp>
    <xdr:clientData/>
  </xdr:twoCellAnchor>
  <xdr:twoCellAnchor>
    <xdr:from>
      <xdr:col>50</xdr:col>
      <xdr:colOff>0</xdr:colOff>
      <xdr:row>8</xdr:row>
      <xdr:rowOff>8518</xdr:rowOff>
    </xdr:from>
    <xdr:to>
      <xdr:col>58</xdr:col>
      <xdr:colOff>3905</xdr:colOff>
      <xdr:row>8</xdr:row>
      <xdr:rowOff>8518</xdr:rowOff>
    </xdr:to>
    <xdr:cxnSp macro="">
      <xdr:nvCxnSpPr>
        <xdr:cNvPr id="42" name="直線コネクタ 41">
          <a:extLst>
            <a:ext uri="{FF2B5EF4-FFF2-40B4-BE49-F238E27FC236}">
              <a16:creationId xmlns:a16="http://schemas.microsoft.com/office/drawing/2014/main" id="{00000000-0008-0000-0100-00002A000000}"/>
            </a:ext>
          </a:extLst>
        </xdr:cNvPr>
        <xdr:cNvCxnSpPr/>
      </xdr:nvCxnSpPr>
      <xdr:spPr>
        <a:xfrm>
          <a:off x="12207240" y="755278"/>
          <a:ext cx="209178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8282</xdr:colOff>
      <xdr:row>17</xdr:row>
      <xdr:rowOff>74544</xdr:rowOff>
    </xdr:from>
    <xdr:to>
      <xdr:col>1</xdr:col>
      <xdr:colOff>935934</xdr:colOff>
      <xdr:row>22</xdr:row>
      <xdr:rowOff>16566</xdr:rowOff>
    </xdr:to>
    <xdr:cxnSp macro="">
      <xdr:nvCxnSpPr>
        <xdr:cNvPr id="43" name="直線コネクタ 42">
          <a:extLst>
            <a:ext uri="{FF2B5EF4-FFF2-40B4-BE49-F238E27FC236}">
              <a16:creationId xmlns:a16="http://schemas.microsoft.com/office/drawing/2014/main" id="{00000000-0008-0000-0100-00002B000000}"/>
            </a:ext>
          </a:extLst>
        </xdr:cNvPr>
        <xdr:cNvCxnSpPr/>
      </xdr:nvCxnSpPr>
      <xdr:spPr>
        <a:xfrm>
          <a:off x="236882" y="1895724"/>
          <a:ext cx="897172" cy="59734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12</xdr:row>
      <xdr:rowOff>109904</xdr:rowOff>
    </xdr:from>
    <xdr:to>
      <xdr:col>1</xdr:col>
      <xdr:colOff>935934</xdr:colOff>
      <xdr:row>20</xdr:row>
      <xdr:rowOff>115957</xdr:rowOff>
    </xdr:to>
    <xdr:cxnSp macro="">
      <xdr:nvCxnSpPr>
        <xdr:cNvPr id="44" name="直線コネクタ 43">
          <a:extLst>
            <a:ext uri="{FF2B5EF4-FFF2-40B4-BE49-F238E27FC236}">
              <a16:creationId xmlns:a16="http://schemas.microsoft.com/office/drawing/2014/main" id="{00000000-0008-0000-0100-00002C000000}"/>
            </a:ext>
          </a:extLst>
        </xdr:cNvPr>
        <xdr:cNvCxnSpPr/>
      </xdr:nvCxnSpPr>
      <xdr:spPr>
        <a:xfrm flipH="1" flipV="1">
          <a:off x="228600" y="1283384"/>
          <a:ext cx="905454" cy="104237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61</xdr:col>
      <xdr:colOff>8282</xdr:colOff>
      <xdr:row>17</xdr:row>
      <xdr:rowOff>74544</xdr:rowOff>
    </xdr:from>
    <xdr:to>
      <xdr:col>61</xdr:col>
      <xdr:colOff>935934</xdr:colOff>
      <xdr:row>22</xdr:row>
      <xdr:rowOff>16566</xdr:rowOff>
    </xdr:to>
    <xdr:cxnSp macro="">
      <xdr:nvCxnSpPr>
        <xdr:cNvPr id="45" name="直線コネクタ 44">
          <a:extLst>
            <a:ext uri="{FF2B5EF4-FFF2-40B4-BE49-F238E27FC236}">
              <a16:creationId xmlns:a16="http://schemas.microsoft.com/office/drawing/2014/main" id="{00000000-0008-0000-0100-00002D000000}"/>
            </a:ext>
          </a:extLst>
        </xdr:cNvPr>
        <xdr:cNvCxnSpPr/>
      </xdr:nvCxnSpPr>
      <xdr:spPr>
        <a:xfrm>
          <a:off x="15164462" y="1895724"/>
          <a:ext cx="881932" cy="59734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0</xdr:colOff>
      <xdr:row>12</xdr:row>
      <xdr:rowOff>109904</xdr:rowOff>
    </xdr:from>
    <xdr:to>
      <xdr:col>61</xdr:col>
      <xdr:colOff>935934</xdr:colOff>
      <xdr:row>20</xdr:row>
      <xdr:rowOff>115957</xdr:rowOff>
    </xdr:to>
    <xdr:cxnSp macro="">
      <xdr:nvCxnSpPr>
        <xdr:cNvPr id="46" name="直線コネクタ 45">
          <a:extLst>
            <a:ext uri="{FF2B5EF4-FFF2-40B4-BE49-F238E27FC236}">
              <a16:creationId xmlns:a16="http://schemas.microsoft.com/office/drawing/2014/main" id="{00000000-0008-0000-0100-00002E000000}"/>
            </a:ext>
          </a:extLst>
        </xdr:cNvPr>
        <xdr:cNvCxnSpPr/>
      </xdr:nvCxnSpPr>
      <xdr:spPr>
        <a:xfrm flipH="1" flipV="1">
          <a:off x="15156180" y="1283384"/>
          <a:ext cx="890214" cy="104237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61</xdr:col>
      <xdr:colOff>8282</xdr:colOff>
      <xdr:row>17</xdr:row>
      <xdr:rowOff>74544</xdr:rowOff>
    </xdr:from>
    <xdr:to>
      <xdr:col>61</xdr:col>
      <xdr:colOff>935934</xdr:colOff>
      <xdr:row>22</xdr:row>
      <xdr:rowOff>16566</xdr:rowOff>
    </xdr:to>
    <xdr:cxnSp macro="">
      <xdr:nvCxnSpPr>
        <xdr:cNvPr id="47" name="直線コネクタ 46">
          <a:extLst>
            <a:ext uri="{FF2B5EF4-FFF2-40B4-BE49-F238E27FC236}">
              <a16:creationId xmlns:a16="http://schemas.microsoft.com/office/drawing/2014/main" id="{00000000-0008-0000-0100-00002F000000}"/>
            </a:ext>
          </a:extLst>
        </xdr:cNvPr>
        <xdr:cNvCxnSpPr/>
      </xdr:nvCxnSpPr>
      <xdr:spPr>
        <a:xfrm>
          <a:off x="15164462" y="1895724"/>
          <a:ext cx="881932" cy="59734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0</xdr:colOff>
      <xdr:row>12</xdr:row>
      <xdr:rowOff>109904</xdr:rowOff>
    </xdr:from>
    <xdr:to>
      <xdr:col>61</xdr:col>
      <xdr:colOff>935934</xdr:colOff>
      <xdr:row>20</xdr:row>
      <xdr:rowOff>115957</xdr:rowOff>
    </xdr:to>
    <xdr:cxnSp macro="">
      <xdr:nvCxnSpPr>
        <xdr:cNvPr id="48" name="直線コネクタ 47">
          <a:extLst>
            <a:ext uri="{FF2B5EF4-FFF2-40B4-BE49-F238E27FC236}">
              <a16:creationId xmlns:a16="http://schemas.microsoft.com/office/drawing/2014/main" id="{00000000-0008-0000-0100-000030000000}"/>
            </a:ext>
          </a:extLst>
        </xdr:cNvPr>
        <xdr:cNvCxnSpPr/>
      </xdr:nvCxnSpPr>
      <xdr:spPr>
        <a:xfrm flipH="1" flipV="1">
          <a:off x="15156180" y="1283384"/>
          <a:ext cx="890214" cy="104237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130</xdr:col>
      <xdr:colOff>392425</xdr:colOff>
      <xdr:row>30</xdr:row>
      <xdr:rowOff>138450</xdr:rowOff>
    </xdr:from>
    <xdr:ext cx="65" cy="172227"/>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39025825" y="3956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twoCellAnchor>
    <xdr:from>
      <xdr:col>111</xdr:col>
      <xdr:colOff>0</xdr:colOff>
      <xdr:row>51</xdr:row>
      <xdr:rowOff>6626</xdr:rowOff>
    </xdr:from>
    <xdr:to>
      <xdr:col>122</xdr:col>
      <xdr:colOff>278295</xdr:colOff>
      <xdr:row>53</xdr:row>
      <xdr:rowOff>13253</xdr:rowOff>
    </xdr:to>
    <xdr:sp macro="" textlink="">
      <xdr:nvSpPr>
        <xdr:cNvPr id="50" name="正方形/長方形 49">
          <a:extLst>
            <a:ext uri="{FF2B5EF4-FFF2-40B4-BE49-F238E27FC236}">
              <a16:creationId xmlns:a16="http://schemas.microsoft.com/office/drawing/2014/main" id="{00000000-0008-0000-0100-000032000000}"/>
            </a:ext>
          </a:extLst>
        </xdr:cNvPr>
        <xdr:cNvSpPr/>
      </xdr:nvSpPr>
      <xdr:spPr>
        <a:xfrm>
          <a:off x="31478220" y="7344686"/>
          <a:ext cx="3829215" cy="34190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132</xdr:col>
      <xdr:colOff>7499</xdr:colOff>
      <xdr:row>27</xdr:row>
      <xdr:rowOff>159025</xdr:rowOff>
    </xdr:from>
    <xdr:ext cx="145774" cy="188450"/>
    <mc:AlternateContent xmlns:mc="http://schemas.openxmlformats.org/markup-compatibility/2006" xmlns:a14="http://schemas.microsoft.com/office/drawing/2010/main">
      <mc:Choice Requires="a14">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39852479" y="3473725"/>
              <a:ext cx="145774" cy="188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kumimoji="1" lang="ja-JP" altLang="en-US" sz="1100" i="1">
                        <a:latin typeface="Cambria Math" panose="02040503050406030204" pitchFamily="18" charset="0"/>
                      </a:rPr>
                      <m:t>√</m:t>
                    </m:r>
                  </m:oMath>
                </m:oMathPara>
              </a14:m>
              <a:endParaRPr kumimoji="1" lang="ja-JP" altLang="en-US" sz="1100"/>
            </a:p>
          </xdr:txBody>
        </xdr:sp>
      </mc:Choice>
      <mc:Fallback xmlns="">
        <xdr:sp macro="" textlink="">
          <xdr:nvSpPr>
            <xdr:cNvPr id="51" name="テキスト ボックス 50">
              <a:extLst>
                <a:ext uri="{FF2B5EF4-FFF2-40B4-BE49-F238E27FC236}">
                  <a16:creationId xmlns:a16="http://schemas.microsoft.com/office/drawing/2014/main" id="{5288CFB3-B0DB-4F83-8C9A-6B204CC14BF7}"/>
                </a:ext>
              </a:extLst>
            </xdr:cNvPr>
            <xdr:cNvSpPr txBox="1"/>
          </xdr:nvSpPr>
          <xdr:spPr>
            <a:xfrm>
              <a:off x="39852479" y="3473725"/>
              <a:ext cx="145774" cy="188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kumimoji="1" lang="ja-JP" altLang="en-US" sz="1100" i="0">
                  <a:latin typeface="Cambria Math" panose="02040503050406030204" pitchFamily="18" charset="0"/>
                </a:rPr>
                <a:t>√</a:t>
              </a:r>
              <a:endParaRPr kumimoji="1" lang="ja-JP" altLang="en-US" sz="1100"/>
            </a:p>
          </xdr:txBody>
        </xdr:sp>
      </mc:Fallback>
    </mc:AlternateContent>
    <xdr:clientData/>
  </xdr:oneCellAnchor>
  <xdr:twoCellAnchor>
    <xdr:from>
      <xdr:col>132</xdr:col>
      <xdr:colOff>127069</xdr:colOff>
      <xdr:row>28</xdr:row>
      <xdr:rowOff>12721</xdr:rowOff>
    </xdr:from>
    <xdr:to>
      <xdr:col>132</xdr:col>
      <xdr:colOff>413646</xdr:colOff>
      <xdr:row>28</xdr:row>
      <xdr:rowOff>12721</xdr:rowOff>
    </xdr:to>
    <xdr:cxnSp macro="">
      <xdr:nvCxnSpPr>
        <xdr:cNvPr id="52" name="直線コネクタ 51">
          <a:extLst>
            <a:ext uri="{FF2B5EF4-FFF2-40B4-BE49-F238E27FC236}">
              <a16:creationId xmlns:a16="http://schemas.microsoft.com/office/drawing/2014/main" id="{00000000-0008-0000-0100-000034000000}"/>
            </a:ext>
          </a:extLst>
        </xdr:cNvPr>
        <xdr:cNvCxnSpPr/>
      </xdr:nvCxnSpPr>
      <xdr:spPr>
        <a:xfrm>
          <a:off x="39972049" y="3495061"/>
          <a:ext cx="286577"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132</xdr:col>
      <xdr:colOff>236622</xdr:colOff>
      <xdr:row>27</xdr:row>
      <xdr:rowOff>16042</xdr:rowOff>
    </xdr:from>
    <xdr:to>
      <xdr:col>132</xdr:col>
      <xdr:colOff>293228</xdr:colOff>
      <xdr:row>27</xdr:row>
      <xdr:rowOff>159734</xdr:rowOff>
    </xdr:to>
    <xdr:sp macro="" textlink="">
      <xdr:nvSpPr>
        <xdr:cNvPr id="53" name="矢印: 下 52">
          <a:extLst>
            <a:ext uri="{FF2B5EF4-FFF2-40B4-BE49-F238E27FC236}">
              <a16:creationId xmlns:a16="http://schemas.microsoft.com/office/drawing/2014/main" id="{00000000-0008-0000-0100-000035000000}"/>
            </a:ext>
          </a:extLst>
        </xdr:cNvPr>
        <xdr:cNvSpPr/>
      </xdr:nvSpPr>
      <xdr:spPr>
        <a:xfrm>
          <a:off x="40081602" y="3330742"/>
          <a:ext cx="56606" cy="143692"/>
        </a:xfrm>
        <a:prstGeom prst="downArrow">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69</xdr:col>
      <xdr:colOff>22860</xdr:colOff>
      <xdr:row>11</xdr:row>
      <xdr:rowOff>121920</xdr:rowOff>
    </xdr:from>
    <xdr:to>
      <xdr:col>70</xdr:col>
      <xdr:colOff>0</xdr:colOff>
      <xdr:row>20</xdr:row>
      <xdr:rowOff>45720</xdr:rowOff>
    </xdr:to>
    <xdr:sp macro="" textlink="">
      <xdr:nvSpPr>
        <xdr:cNvPr id="64" name="テキスト ボックス 63">
          <a:extLst>
            <a:ext uri="{FF2B5EF4-FFF2-40B4-BE49-F238E27FC236}">
              <a16:creationId xmlns:a16="http://schemas.microsoft.com/office/drawing/2014/main" id="{00000000-0008-0000-0100-000040000000}"/>
            </a:ext>
          </a:extLst>
        </xdr:cNvPr>
        <xdr:cNvSpPr txBox="1"/>
      </xdr:nvSpPr>
      <xdr:spPr>
        <a:xfrm>
          <a:off x="18006060" y="1165860"/>
          <a:ext cx="289560" cy="10896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pPr algn="dist"/>
          <a:r>
            <a:rPr kumimoji="1" lang="ja-JP" altLang="en-US" sz="950">
              <a:latin typeface="ＭＳ 明朝" panose="02020609040205080304" pitchFamily="17" charset="-128"/>
              <a:ea typeface="ＭＳ 明朝" panose="02020609040205080304" pitchFamily="17" charset="-128"/>
            </a:rPr>
            <a:t>データの活用</a:t>
          </a:r>
        </a:p>
      </xdr:txBody>
    </xdr:sp>
    <xdr:clientData/>
  </xdr:twoCellAnchor>
  <xdr:twoCellAnchor>
    <xdr:from>
      <xdr:col>56</xdr:col>
      <xdr:colOff>7620</xdr:colOff>
      <xdr:row>11</xdr:row>
      <xdr:rowOff>99060</xdr:rowOff>
    </xdr:from>
    <xdr:to>
      <xdr:col>57</xdr:col>
      <xdr:colOff>15240</xdr:colOff>
      <xdr:row>20</xdr:row>
      <xdr:rowOff>30480</xdr:rowOff>
    </xdr:to>
    <xdr:sp macro="" textlink="">
      <xdr:nvSpPr>
        <xdr:cNvPr id="65" name="テキスト ボックス 64">
          <a:extLst>
            <a:ext uri="{FF2B5EF4-FFF2-40B4-BE49-F238E27FC236}">
              <a16:creationId xmlns:a16="http://schemas.microsoft.com/office/drawing/2014/main" id="{00000000-0008-0000-0100-000041000000}"/>
            </a:ext>
          </a:extLst>
        </xdr:cNvPr>
        <xdr:cNvSpPr txBox="1"/>
      </xdr:nvSpPr>
      <xdr:spPr>
        <a:xfrm>
          <a:off x="13662660" y="1143000"/>
          <a:ext cx="289560" cy="1097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pPr algn="dist"/>
          <a:r>
            <a:rPr kumimoji="1" lang="ja-JP" altLang="en-US" sz="950">
              <a:latin typeface="ＭＳ 明朝" panose="02020609040205080304" pitchFamily="17" charset="-128"/>
              <a:ea typeface="ＭＳ 明朝" panose="02020609040205080304" pitchFamily="17" charset="-128"/>
            </a:rPr>
            <a:t>データの活用</a:t>
          </a:r>
        </a:p>
      </xdr:txBody>
    </xdr:sp>
    <xdr:clientData/>
  </xdr:twoCellAnchor>
  <xdr:twoCellAnchor>
    <xdr:from>
      <xdr:col>127</xdr:col>
      <xdr:colOff>0</xdr:colOff>
      <xdr:row>7</xdr:row>
      <xdr:rowOff>22860</xdr:rowOff>
    </xdr:from>
    <xdr:to>
      <xdr:col>131</xdr:col>
      <xdr:colOff>0</xdr:colOff>
      <xdr:row>7</xdr:row>
      <xdr:rowOff>22860</xdr:rowOff>
    </xdr:to>
    <xdr:cxnSp macro="">
      <xdr:nvCxnSpPr>
        <xdr:cNvPr id="2" name="直線コネクタ 1">
          <a:extLst>
            <a:ext uri="{FF2B5EF4-FFF2-40B4-BE49-F238E27FC236}">
              <a16:creationId xmlns:a16="http://schemas.microsoft.com/office/drawing/2014/main" id="{00000000-0008-0000-0100-000002000000}"/>
            </a:ext>
          </a:extLst>
        </xdr:cNvPr>
        <xdr:cNvCxnSpPr/>
      </xdr:nvCxnSpPr>
      <xdr:spPr>
        <a:xfrm>
          <a:off x="36758880" y="670560"/>
          <a:ext cx="21717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127</xdr:col>
      <xdr:colOff>0</xdr:colOff>
      <xdr:row>11</xdr:row>
      <xdr:rowOff>45720</xdr:rowOff>
    </xdr:from>
    <xdr:to>
      <xdr:col>131</xdr:col>
      <xdr:colOff>0</xdr:colOff>
      <xdr:row>11</xdr:row>
      <xdr:rowOff>45720</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a:off x="36758880" y="1089660"/>
          <a:ext cx="21717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110</xdr:col>
      <xdr:colOff>259080</xdr:colOff>
      <xdr:row>42</xdr:row>
      <xdr:rowOff>38100</xdr:rowOff>
    </xdr:from>
    <xdr:to>
      <xdr:col>123</xdr:col>
      <xdr:colOff>320040</xdr:colOff>
      <xdr:row>55</xdr:row>
      <xdr:rowOff>144786</xdr:rowOff>
    </xdr:to>
    <xdr:graphicFrame macro="">
      <xdr:nvGraphicFramePr>
        <xdr:cNvPr id="4" name="グラフ 3">
          <a:extLst>
            <a:ext uri="{FF2B5EF4-FFF2-40B4-BE49-F238E27FC236}">
              <a16:creationId xmlns:a16="http://schemas.microsoft.com/office/drawing/2014/main" id="{35AC8778-5433-087B-189D-D89819FDB76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115</xdr:col>
      <xdr:colOff>76200</xdr:colOff>
      <xdr:row>24</xdr:row>
      <xdr:rowOff>137160</xdr:rowOff>
    </xdr:from>
    <xdr:to>
      <xdr:col>123</xdr:col>
      <xdr:colOff>359484</xdr:colOff>
      <xdr:row>32</xdr:row>
      <xdr:rowOff>60959</xdr:rowOff>
    </xdr:to>
    <xdr:sp macro="" textlink="">
      <xdr:nvSpPr>
        <xdr:cNvPr id="6" name="テキスト ボックス 5">
          <a:extLst>
            <a:ext uri="{FF2B5EF4-FFF2-40B4-BE49-F238E27FC236}">
              <a16:creationId xmlns:a16="http://schemas.microsoft.com/office/drawing/2014/main" id="{507FAAE5-FD3F-4473-9378-9EEE7719657D}"/>
            </a:ext>
          </a:extLst>
        </xdr:cNvPr>
        <xdr:cNvSpPr txBox="1"/>
      </xdr:nvSpPr>
      <xdr:spPr>
        <a:xfrm>
          <a:off x="31310580" y="2948940"/>
          <a:ext cx="2599764" cy="12649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latin typeface="游ゴシック" panose="020B0400000000000000" pitchFamily="50" charset="-128"/>
              <a:ea typeface="游ゴシック" panose="020B0400000000000000" pitchFamily="50" charset="-128"/>
            </a:rPr>
            <a:t>◆検査人数が</a:t>
          </a:r>
          <a:r>
            <a:rPr kumimoji="1" lang="en-US" altLang="ja-JP" sz="1000">
              <a:solidFill>
                <a:srgbClr val="FF0000"/>
              </a:solidFill>
              <a:latin typeface="游ゴシック" panose="020B0400000000000000" pitchFamily="50" charset="-128"/>
              <a:ea typeface="游ゴシック" panose="020B0400000000000000" pitchFamily="50" charset="-128"/>
            </a:rPr>
            <a:t>30</a:t>
          </a:r>
          <a:r>
            <a:rPr kumimoji="1" lang="ja-JP" altLang="en-US" sz="1000">
              <a:solidFill>
                <a:srgbClr val="FF0000"/>
              </a:solidFill>
              <a:latin typeface="游ゴシック" panose="020B0400000000000000" pitchFamily="50" charset="-128"/>
              <a:ea typeface="游ゴシック" panose="020B0400000000000000" pitchFamily="50" charset="-128"/>
            </a:rPr>
            <a:t>人の場合、「得点順一覧表」と「標準偏差を求める」表の</a:t>
          </a:r>
          <a:r>
            <a:rPr kumimoji="1" lang="en-US" altLang="ja-JP" sz="1000">
              <a:solidFill>
                <a:srgbClr val="FF0000"/>
              </a:solidFill>
              <a:latin typeface="游ゴシック" panose="020B0400000000000000" pitchFamily="50" charset="-128"/>
              <a:ea typeface="游ゴシック" panose="020B0400000000000000" pitchFamily="50" charset="-128"/>
            </a:rPr>
            <a:t>31</a:t>
          </a:r>
          <a:r>
            <a:rPr kumimoji="1" lang="ja-JP" altLang="en-US" sz="1000">
              <a:solidFill>
                <a:srgbClr val="FF0000"/>
              </a:solidFill>
              <a:latin typeface="游ゴシック" panose="020B0400000000000000" pitchFamily="50" charset="-128"/>
              <a:ea typeface="游ゴシック" panose="020B0400000000000000" pitchFamily="50" charset="-128"/>
            </a:rPr>
            <a:t>番以降は空欄にしてください。正しく計算されません。（この文面は画面では表示されますが、印刷はされません。）</a:t>
          </a:r>
        </a:p>
      </xdr:txBody>
    </xdr:sp>
    <xdr:clientData fPrintsWithSheet="0"/>
  </xdr:twoCellAnchor>
  <xdr:twoCellAnchor>
    <xdr:from>
      <xdr:col>2</xdr:col>
      <xdr:colOff>0</xdr:colOff>
      <xdr:row>3</xdr:row>
      <xdr:rowOff>0</xdr:rowOff>
    </xdr:from>
    <xdr:to>
      <xdr:col>14</xdr:col>
      <xdr:colOff>53340</xdr:colOff>
      <xdr:row>10</xdr:row>
      <xdr:rowOff>38100</xdr:rowOff>
    </xdr:to>
    <xdr:sp macro="" textlink="">
      <xdr:nvSpPr>
        <xdr:cNvPr id="5" name="テキスト ボックス 4">
          <a:extLst>
            <a:ext uri="{FF2B5EF4-FFF2-40B4-BE49-F238E27FC236}">
              <a16:creationId xmlns:a16="http://schemas.microsoft.com/office/drawing/2014/main" id="{5AF5E50E-2188-4B91-A47C-47334F39B10C}"/>
            </a:ext>
          </a:extLst>
        </xdr:cNvPr>
        <xdr:cNvSpPr txBox="1"/>
      </xdr:nvSpPr>
      <xdr:spPr>
        <a:xfrm>
          <a:off x="1066800" y="274320"/>
          <a:ext cx="2674620" cy="7086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「主体的に学習に～」は、「アンケート集計」に「ア</a:t>
          </a:r>
          <a:r>
            <a:rPr kumimoji="1" lang="en-US" altLang="ja-JP" sz="900">
              <a:solidFill>
                <a:srgbClr val="FF0000"/>
              </a:solidFill>
            </a:rPr>
            <a:t>､</a:t>
          </a:r>
          <a:r>
            <a:rPr kumimoji="1" lang="ja-JP" altLang="en-US" sz="900">
              <a:solidFill>
                <a:srgbClr val="FF0000"/>
              </a:solidFill>
            </a:rPr>
            <a:t>イ</a:t>
          </a:r>
          <a:r>
            <a:rPr kumimoji="1" lang="en-US" altLang="ja-JP" sz="900">
              <a:solidFill>
                <a:srgbClr val="FF0000"/>
              </a:solidFill>
            </a:rPr>
            <a:t>､</a:t>
          </a:r>
          <a:r>
            <a:rPr kumimoji="1" lang="ja-JP" altLang="en-US" sz="900">
              <a:solidFill>
                <a:srgbClr val="FF0000"/>
              </a:solidFill>
            </a:rPr>
            <a:t>ウ</a:t>
          </a:r>
          <a:r>
            <a:rPr kumimoji="1" lang="en-US" altLang="ja-JP" sz="900">
              <a:solidFill>
                <a:srgbClr val="FF0000"/>
              </a:solidFill>
            </a:rPr>
            <a:t>､</a:t>
          </a:r>
          <a:r>
            <a:rPr kumimoji="1" lang="ja-JP" altLang="en-US" sz="900">
              <a:solidFill>
                <a:srgbClr val="FF0000"/>
              </a:solidFill>
            </a:rPr>
            <a:t>エ」を入力すると、自動的に表示されます。</a:t>
          </a:r>
          <a:endParaRPr kumimoji="1" lang="en-US" altLang="ja-JP" sz="900">
            <a:solidFill>
              <a:srgbClr val="FF0000"/>
            </a:solidFill>
          </a:endParaRPr>
        </a:p>
        <a:p>
          <a:r>
            <a:rPr kumimoji="1" lang="ja-JP" altLang="en-US" sz="900">
              <a:solidFill>
                <a:srgbClr val="FF0000"/>
              </a:solidFill>
            </a:rPr>
            <a:t>この文面は、画面では表示されますが、印刷はされません。</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8</xdr:col>
      <xdr:colOff>274320</xdr:colOff>
      <xdr:row>2</xdr:row>
      <xdr:rowOff>45720</xdr:rowOff>
    </xdr:from>
    <xdr:to>
      <xdr:col>12</xdr:col>
      <xdr:colOff>220980</xdr:colOff>
      <xdr:row>15</xdr:row>
      <xdr:rowOff>76200</xdr:rowOff>
    </xdr:to>
    <xdr:sp macro="" textlink="">
      <xdr:nvSpPr>
        <xdr:cNvPr id="20" name="テキスト ボックス 19">
          <a:extLst>
            <a:ext uri="{FF2B5EF4-FFF2-40B4-BE49-F238E27FC236}">
              <a16:creationId xmlns:a16="http://schemas.microsoft.com/office/drawing/2014/main" id="{0EACB557-7317-473D-ADC2-8BA0D6EB04CD}"/>
            </a:ext>
          </a:extLst>
        </xdr:cNvPr>
        <xdr:cNvSpPr txBox="1"/>
      </xdr:nvSpPr>
      <xdr:spPr>
        <a:xfrm>
          <a:off x="4389120" y="495300"/>
          <a:ext cx="2476500" cy="2705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游ゴシック" panose="020B0400000000000000" pitchFamily="50" charset="-128"/>
              <a:ea typeface="游ゴシック" panose="020B0400000000000000" pitchFamily="50" charset="-128"/>
            </a:rPr>
            <a:t>①　国語でまなんだことばやかん字を、ふだんからつかおうとしていますか。</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②　きょうのテストでむずかしいと思うもんだいもがんばろうと思いますか。</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③　友だちに知らせたいことを、じゅんじょよく話そうとしていますか。</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④　したことをよく思い出して、つたえたいことを文に書こうとしていますか。</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⑤　文を読んで、分かったことや思ったことを、友だちに話そうとしていますか。</a:t>
          </a:r>
          <a:endParaRPr kumimoji="1" lang="en-US" altLang="ja-JP" sz="1000">
            <a:latin typeface="游ゴシック" panose="020B0400000000000000" pitchFamily="50" charset="-128"/>
            <a:ea typeface="游ゴシック" panose="020B0400000000000000" pitchFamily="50" charset="-128"/>
          </a:endParaRPr>
        </a:p>
      </xdr:txBody>
    </xdr:sp>
    <xdr:clientData/>
  </xdr:twoCellAnchor>
  <xdr:twoCellAnchor>
    <xdr:from>
      <xdr:col>21</xdr:col>
      <xdr:colOff>213360</xdr:colOff>
      <xdr:row>2</xdr:row>
      <xdr:rowOff>38100</xdr:rowOff>
    </xdr:from>
    <xdr:to>
      <xdr:col>25</xdr:col>
      <xdr:colOff>441960</xdr:colOff>
      <xdr:row>14</xdr:row>
      <xdr:rowOff>38100</xdr:rowOff>
    </xdr:to>
    <xdr:sp macro="" textlink="">
      <xdr:nvSpPr>
        <xdr:cNvPr id="21" name="テキスト ボックス 20">
          <a:extLst>
            <a:ext uri="{FF2B5EF4-FFF2-40B4-BE49-F238E27FC236}">
              <a16:creationId xmlns:a16="http://schemas.microsoft.com/office/drawing/2014/main" id="{6CD8FA7D-E51B-4140-B4D4-EB7BFF52B033}"/>
            </a:ext>
          </a:extLst>
        </xdr:cNvPr>
        <xdr:cNvSpPr txBox="1"/>
      </xdr:nvSpPr>
      <xdr:spPr>
        <a:xfrm>
          <a:off x="11498580" y="487680"/>
          <a:ext cx="2758440" cy="2468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游ゴシック" panose="020B0400000000000000" pitchFamily="50" charset="-128"/>
              <a:ea typeface="游ゴシック" panose="020B0400000000000000" pitchFamily="50" charset="-128"/>
            </a:rPr>
            <a:t>①　算数の学しゅうはたのしいですか。</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②　計算や図形の学しゅうにすすんでとり組んでいますか。</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③　算数の学しゅうで、といたもんだいの考え方や方法をふりかえっていますか。</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④　もんだいをとく時、きまりやよりよい方法を見つけようとしていますか。</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⑤　算数で学しゅうしたことを、ほかの学しゅうや生かつの中でつかおうとしていますか。</a:t>
          </a:r>
          <a:endParaRPr kumimoji="1" lang="en-US" altLang="ja-JP" sz="1000">
            <a:latin typeface="游ゴシック" panose="020B0400000000000000" pitchFamily="50" charset="-128"/>
            <a:ea typeface="游ゴシック" panose="020B0400000000000000" pitchFamily="50" charset="-128"/>
          </a:endParaRPr>
        </a:p>
      </xdr:txBody>
    </xdr:sp>
    <xdr:clientData/>
  </xdr:twoCellAnchor>
  <xdr:twoCellAnchor>
    <xdr:from>
      <xdr:col>8</xdr:col>
      <xdr:colOff>60960</xdr:colOff>
      <xdr:row>35</xdr:row>
      <xdr:rowOff>198120</xdr:rowOff>
    </xdr:from>
    <xdr:to>
      <xdr:col>10</xdr:col>
      <xdr:colOff>236220</xdr:colOff>
      <xdr:row>45</xdr:row>
      <xdr:rowOff>129540</xdr:rowOff>
    </xdr:to>
    <xdr:graphicFrame macro="">
      <xdr:nvGraphicFramePr>
        <xdr:cNvPr id="22" name="グラフ 21">
          <a:extLst>
            <a:ext uri="{FF2B5EF4-FFF2-40B4-BE49-F238E27FC236}">
              <a16:creationId xmlns:a16="http://schemas.microsoft.com/office/drawing/2014/main" id="{9E3AFB7F-0896-4EAE-B3EE-43B24A0A57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300990</xdr:colOff>
      <xdr:row>26</xdr:row>
      <xdr:rowOff>83820</xdr:rowOff>
    </xdr:from>
    <xdr:to>
      <xdr:col>12</xdr:col>
      <xdr:colOff>449580</xdr:colOff>
      <xdr:row>36</xdr:row>
      <xdr:rowOff>0</xdr:rowOff>
    </xdr:to>
    <xdr:graphicFrame macro="">
      <xdr:nvGraphicFramePr>
        <xdr:cNvPr id="23" name="グラフ 22">
          <a:extLst>
            <a:ext uri="{FF2B5EF4-FFF2-40B4-BE49-F238E27FC236}">
              <a16:creationId xmlns:a16="http://schemas.microsoft.com/office/drawing/2014/main" id="{3285EDE0-8731-45EC-AE8B-876781882B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53340</xdr:colOff>
      <xdr:row>26</xdr:row>
      <xdr:rowOff>68580</xdr:rowOff>
    </xdr:from>
    <xdr:to>
      <xdr:col>10</xdr:col>
      <xdr:colOff>236220</xdr:colOff>
      <xdr:row>35</xdr:row>
      <xdr:rowOff>198120</xdr:rowOff>
    </xdr:to>
    <xdr:graphicFrame macro="">
      <xdr:nvGraphicFramePr>
        <xdr:cNvPr id="24" name="グラフ 23">
          <a:extLst>
            <a:ext uri="{FF2B5EF4-FFF2-40B4-BE49-F238E27FC236}">
              <a16:creationId xmlns:a16="http://schemas.microsoft.com/office/drawing/2014/main" id="{F9E7C456-61A8-4B2F-9A02-1CD8F47234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304800</xdr:colOff>
      <xdr:row>16</xdr:row>
      <xdr:rowOff>160020</xdr:rowOff>
    </xdr:from>
    <xdr:to>
      <xdr:col>12</xdr:col>
      <xdr:colOff>457200</xdr:colOff>
      <xdr:row>26</xdr:row>
      <xdr:rowOff>7620</xdr:rowOff>
    </xdr:to>
    <xdr:graphicFrame macro="">
      <xdr:nvGraphicFramePr>
        <xdr:cNvPr id="25" name="グラフ 24">
          <a:extLst>
            <a:ext uri="{FF2B5EF4-FFF2-40B4-BE49-F238E27FC236}">
              <a16:creationId xmlns:a16="http://schemas.microsoft.com/office/drawing/2014/main" id="{86ED7F44-E2E2-485B-B26D-BAB05E131E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38100</xdr:colOff>
      <xdr:row>16</xdr:row>
      <xdr:rowOff>148590</xdr:rowOff>
    </xdr:from>
    <xdr:to>
      <xdr:col>10</xdr:col>
      <xdr:colOff>228600</xdr:colOff>
      <xdr:row>26</xdr:row>
      <xdr:rowOff>0</xdr:rowOff>
    </xdr:to>
    <xdr:graphicFrame macro="">
      <xdr:nvGraphicFramePr>
        <xdr:cNvPr id="26" name="グラフ 25">
          <a:extLst>
            <a:ext uri="{FF2B5EF4-FFF2-40B4-BE49-F238E27FC236}">
              <a16:creationId xmlns:a16="http://schemas.microsoft.com/office/drawing/2014/main" id="{B3ED3B86-B5F8-4C6C-B85D-897B9F465B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21</xdr:col>
      <xdr:colOff>95250</xdr:colOff>
      <xdr:row>18</xdr:row>
      <xdr:rowOff>15240</xdr:rowOff>
    </xdr:from>
    <xdr:to>
      <xdr:col>23</xdr:col>
      <xdr:colOff>274320</xdr:colOff>
      <xdr:row>27</xdr:row>
      <xdr:rowOff>121920</xdr:rowOff>
    </xdr:to>
    <xdr:graphicFrame macro="">
      <xdr:nvGraphicFramePr>
        <xdr:cNvPr id="27" name="グラフ 26">
          <a:extLst>
            <a:ext uri="{FF2B5EF4-FFF2-40B4-BE49-F238E27FC236}">
              <a16:creationId xmlns:a16="http://schemas.microsoft.com/office/drawing/2014/main" id="{31AF4249-DA6A-43D1-A459-4DE28DC132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23</xdr:col>
      <xdr:colOff>388620</xdr:colOff>
      <xdr:row>18</xdr:row>
      <xdr:rowOff>7620</xdr:rowOff>
    </xdr:from>
    <xdr:to>
      <xdr:col>25</xdr:col>
      <xdr:colOff>464820</xdr:colOff>
      <xdr:row>27</xdr:row>
      <xdr:rowOff>114300</xdr:rowOff>
    </xdr:to>
    <xdr:graphicFrame macro="">
      <xdr:nvGraphicFramePr>
        <xdr:cNvPr id="28" name="グラフ 27">
          <a:extLst>
            <a:ext uri="{FF2B5EF4-FFF2-40B4-BE49-F238E27FC236}">
              <a16:creationId xmlns:a16="http://schemas.microsoft.com/office/drawing/2014/main" id="{BD990B54-B88A-465D-9236-6DDCDA0335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21</xdr:col>
      <xdr:colOff>133350</xdr:colOff>
      <xdr:row>27</xdr:row>
      <xdr:rowOff>194310</xdr:rowOff>
    </xdr:from>
    <xdr:to>
      <xdr:col>23</xdr:col>
      <xdr:colOff>251460</xdr:colOff>
      <xdr:row>37</xdr:row>
      <xdr:rowOff>106680</xdr:rowOff>
    </xdr:to>
    <xdr:graphicFrame macro="">
      <xdr:nvGraphicFramePr>
        <xdr:cNvPr id="29" name="グラフ 28">
          <a:extLst>
            <a:ext uri="{FF2B5EF4-FFF2-40B4-BE49-F238E27FC236}">
              <a16:creationId xmlns:a16="http://schemas.microsoft.com/office/drawing/2014/main" id="{319E04CA-C31A-4BA5-ADEF-01D2866C80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23</xdr:col>
      <xdr:colOff>392430</xdr:colOff>
      <xdr:row>27</xdr:row>
      <xdr:rowOff>198120</xdr:rowOff>
    </xdr:from>
    <xdr:to>
      <xdr:col>25</xdr:col>
      <xdr:colOff>441960</xdr:colOff>
      <xdr:row>37</xdr:row>
      <xdr:rowOff>91440</xdr:rowOff>
    </xdr:to>
    <xdr:graphicFrame macro="">
      <xdr:nvGraphicFramePr>
        <xdr:cNvPr id="30" name="グラフ 29">
          <a:extLst>
            <a:ext uri="{FF2B5EF4-FFF2-40B4-BE49-F238E27FC236}">
              <a16:creationId xmlns:a16="http://schemas.microsoft.com/office/drawing/2014/main" id="{2E8CC196-9D77-4FA8-8148-1A09A7B146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21</xdr:col>
      <xdr:colOff>87630</xdr:colOff>
      <xdr:row>37</xdr:row>
      <xdr:rowOff>179070</xdr:rowOff>
    </xdr:from>
    <xdr:to>
      <xdr:col>23</xdr:col>
      <xdr:colOff>236220</xdr:colOff>
      <xdr:row>47</xdr:row>
      <xdr:rowOff>83820</xdr:rowOff>
    </xdr:to>
    <xdr:graphicFrame macro="">
      <xdr:nvGraphicFramePr>
        <xdr:cNvPr id="31" name="グラフ 30">
          <a:extLst>
            <a:ext uri="{FF2B5EF4-FFF2-40B4-BE49-F238E27FC236}">
              <a16:creationId xmlns:a16="http://schemas.microsoft.com/office/drawing/2014/main" id="{7D8C7C44-6736-44EF-9767-3E15FF8918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144780</xdr:colOff>
      <xdr:row>47</xdr:row>
      <xdr:rowOff>45720</xdr:rowOff>
    </xdr:from>
    <xdr:to>
      <xdr:col>9</xdr:col>
      <xdr:colOff>426720</xdr:colOff>
      <xdr:row>48</xdr:row>
      <xdr:rowOff>121920</xdr:rowOff>
    </xdr:to>
    <xdr:sp macro="" textlink="">
      <xdr:nvSpPr>
        <xdr:cNvPr id="32" name="テキスト ボックス 31">
          <a:extLst>
            <a:ext uri="{FF2B5EF4-FFF2-40B4-BE49-F238E27FC236}">
              <a16:creationId xmlns:a16="http://schemas.microsoft.com/office/drawing/2014/main" id="{4B0900B7-447E-4517-B6AD-DC8EFBE03166}"/>
            </a:ext>
          </a:extLst>
        </xdr:cNvPr>
        <xdr:cNvSpPr txBox="1"/>
      </xdr:nvSpPr>
      <xdr:spPr>
        <a:xfrm>
          <a:off x="4892040" y="9784080"/>
          <a:ext cx="281940" cy="289560"/>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游ゴシック" panose="020B0400000000000000" pitchFamily="50" charset="-128"/>
              <a:ea typeface="游ゴシック" panose="020B0400000000000000" pitchFamily="50" charset="-128"/>
            </a:rPr>
            <a:t>＋</a:t>
          </a:r>
        </a:p>
      </xdr:txBody>
    </xdr:sp>
    <xdr:clientData/>
  </xdr:twoCellAnchor>
  <xdr:twoCellAnchor editAs="oneCell">
    <xdr:from>
      <xdr:col>7</xdr:col>
      <xdr:colOff>487680</xdr:colOff>
      <xdr:row>46</xdr:row>
      <xdr:rowOff>182881</xdr:rowOff>
    </xdr:from>
    <xdr:to>
      <xdr:col>9</xdr:col>
      <xdr:colOff>198120</xdr:colOff>
      <xdr:row>48</xdr:row>
      <xdr:rowOff>211075</xdr:rowOff>
    </xdr:to>
    <xdr:pic>
      <xdr:nvPicPr>
        <xdr:cNvPr id="33" name="図 32">
          <a:extLst>
            <a:ext uri="{FF2B5EF4-FFF2-40B4-BE49-F238E27FC236}">
              <a16:creationId xmlns:a16="http://schemas.microsoft.com/office/drawing/2014/main" id="{8A23243B-F852-43F1-924E-DD6408EC1EF8}"/>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4107180" y="9707881"/>
          <a:ext cx="838200" cy="454914"/>
        </a:xfrm>
        <a:prstGeom prst="rect">
          <a:avLst/>
        </a:prstGeom>
      </xdr:spPr>
    </xdr:pic>
    <xdr:clientData/>
  </xdr:twoCellAnchor>
  <xdr:twoCellAnchor editAs="oneCell">
    <xdr:from>
      <xdr:col>9</xdr:col>
      <xdr:colOff>426720</xdr:colOff>
      <xdr:row>46</xdr:row>
      <xdr:rowOff>175260</xdr:rowOff>
    </xdr:from>
    <xdr:to>
      <xdr:col>10</xdr:col>
      <xdr:colOff>304800</xdr:colOff>
      <xdr:row>49</xdr:row>
      <xdr:rowOff>41048</xdr:rowOff>
    </xdr:to>
    <xdr:pic>
      <xdr:nvPicPr>
        <xdr:cNvPr id="34" name="図 33">
          <a:extLst>
            <a:ext uri="{FF2B5EF4-FFF2-40B4-BE49-F238E27FC236}">
              <a16:creationId xmlns:a16="http://schemas.microsoft.com/office/drawing/2014/main" id="{B530C85D-486A-4282-AAA5-794BA49E0BFC}"/>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5173980" y="9700260"/>
          <a:ext cx="510540" cy="505868"/>
        </a:xfrm>
        <a:prstGeom prst="rect">
          <a:avLst/>
        </a:prstGeom>
      </xdr:spPr>
    </xdr:pic>
    <xdr:clientData/>
  </xdr:twoCellAnchor>
  <xdr:twoCellAnchor editAs="oneCell">
    <xdr:from>
      <xdr:col>8</xdr:col>
      <xdr:colOff>99060</xdr:colOff>
      <xdr:row>49</xdr:row>
      <xdr:rowOff>45720</xdr:rowOff>
    </xdr:from>
    <xdr:to>
      <xdr:col>8</xdr:col>
      <xdr:colOff>624840</xdr:colOff>
      <xdr:row>51</xdr:row>
      <xdr:rowOff>121920</xdr:rowOff>
    </xdr:to>
    <xdr:pic>
      <xdr:nvPicPr>
        <xdr:cNvPr id="35" name="図 34">
          <a:extLst>
            <a:ext uri="{FF2B5EF4-FFF2-40B4-BE49-F238E27FC236}">
              <a16:creationId xmlns:a16="http://schemas.microsoft.com/office/drawing/2014/main" id="{F079F6CF-3C31-481A-BFCD-EC2B6B086334}"/>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4213860" y="10210800"/>
          <a:ext cx="525780" cy="502920"/>
        </a:xfrm>
        <a:prstGeom prst="rect">
          <a:avLst/>
        </a:prstGeom>
      </xdr:spPr>
    </xdr:pic>
    <xdr:clientData/>
  </xdr:twoCellAnchor>
  <xdr:twoCellAnchor>
    <xdr:from>
      <xdr:col>23</xdr:col>
      <xdr:colOff>266700</xdr:colOff>
      <xdr:row>37</xdr:row>
      <xdr:rowOff>152400</xdr:rowOff>
    </xdr:from>
    <xdr:to>
      <xdr:col>25</xdr:col>
      <xdr:colOff>480060</xdr:colOff>
      <xdr:row>44</xdr:row>
      <xdr:rowOff>53340</xdr:rowOff>
    </xdr:to>
    <xdr:sp macro="" textlink="">
      <xdr:nvSpPr>
        <xdr:cNvPr id="36" name="テキスト ボックス 35">
          <a:extLst>
            <a:ext uri="{FF2B5EF4-FFF2-40B4-BE49-F238E27FC236}">
              <a16:creationId xmlns:a16="http://schemas.microsoft.com/office/drawing/2014/main" id="{C71C4836-2F1A-4E3A-A0D8-1058D1214C20}"/>
            </a:ext>
          </a:extLst>
        </xdr:cNvPr>
        <xdr:cNvSpPr txBox="1"/>
      </xdr:nvSpPr>
      <xdr:spPr>
        <a:xfrm>
          <a:off x="12816840" y="7802880"/>
          <a:ext cx="1478280" cy="13487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游ゴシック" panose="020B0400000000000000" pitchFamily="50" charset="-128"/>
              <a:ea typeface="游ゴシック" panose="020B0400000000000000" pitchFamily="50" charset="-128"/>
            </a:rPr>
            <a:t>〔</a:t>
          </a:r>
          <a:r>
            <a:rPr kumimoji="1" lang="ja-JP" altLang="en-US" sz="1000">
              <a:latin typeface="游ゴシック" panose="020B0400000000000000" pitchFamily="50" charset="-128"/>
              <a:ea typeface="游ゴシック" panose="020B0400000000000000" pitchFamily="50" charset="-128"/>
            </a:rPr>
            <a:t>回答例</a:t>
          </a:r>
          <a:r>
            <a:rPr kumimoji="1" lang="en-US" altLang="ja-JP" sz="1000">
              <a:latin typeface="游ゴシック" panose="020B0400000000000000" pitchFamily="50" charset="-128"/>
              <a:ea typeface="游ゴシック" panose="020B0400000000000000" pitchFamily="50" charset="-128"/>
            </a:rPr>
            <a:t>〕</a:t>
          </a:r>
        </a:p>
        <a:p>
          <a:r>
            <a:rPr kumimoji="1" lang="ja-JP" altLang="en-US" sz="1000">
              <a:latin typeface="游ゴシック" panose="020B0400000000000000" pitchFamily="50" charset="-128"/>
              <a:ea typeface="游ゴシック" panose="020B0400000000000000" pitchFamily="50" charset="-128"/>
            </a:rPr>
            <a:t>ア よくしている</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イ している</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ウ あまりしていない</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エ していない</a:t>
          </a:r>
        </a:p>
      </xdr:txBody>
    </xdr:sp>
    <xdr:clientData/>
  </xdr:twoCellAnchor>
  <xdr:twoCellAnchor>
    <xdr:from>
      <xdr:col>10</xdr:col>
      <xdr:colOff>266700</xdr:colOff>
      <xdr:row>36</xdr:row>
      <xdr:rowOff>152400</xdr:rowOff>
    </xdr:from>
    <xdr:to>
      <xdr:col>12</xdr:col>
      <xdr:colOff>480060</xdr:colOff>
      <xdr:row>43</xdr:row>
      <xdr:rowOff>60960</xdr:rowOff>
    </xdr:to>
    <xdr:sp macro="" textlink="">
      <xdr:nvSpPr>
        <xdr:cNvPr id="37" name="テキスト ボックス 36">
          <a:extLst>
            <a:ext uri="{FF2B5EF4-FFF2-40B4-BE49-F238E27FC236}">
              <a16:creationId xmlns:a16="http://schemas.microsoft.com/office/drawing/2014/main" id="{F6891C6F-47F2-4A1C-B060-DF90327D55F5}"/>
            </a:ext>
          </a:extLst>
        </xdr:cNvPr>
        <xdr:cNvSpPr txBox="1"/>
      </xdr:nvSpPr>
      <xdr:spPr>
        <a:xfrm>
          <a:off x="5646420" y="7597140"/>
          <a:ext cx="1478280" cy="13487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游ゴシック" panose="020B0400000000000000" pitchFamily="50" charset="-128"/>
              <a:ea typeface="游ゴシック" panose="020B0400000000000000" pitchFamily="50" charset="-128"/>
            </a:rPr>
            <a:t>〔</a:t>
          </a:r>
          <a:r>
            <a:rPr kumimoji="1" lang="ja-JP" altLang="en-US" sz="1000">
              <a:latin typeface="游ゴシック" panose="020B0400000000000000" pitchFamily="50" charset="-128"/>
              <a:ea typeface="游ゴシック" panose="020B0400000000000000" pitchFamily="50" charset="-128"/>
            </a:rPr>
            <a:t>回答例</a:t>
          </a:r>
          <a:r>
            <a:rPr kumimoji="1" lang="en-US" altLang="ja-JP" sz="1000">
              <a:latin typeface="游ゴシック" panose="020B0400000000000000" pitchFamily="50" charset="-128"/>
              <a:ea typeface="游ゴシック" panose="020B0400000000000000" pitchFamily="50" charset="-128"/>
            </a:rPr>
            <a:t>〕</a:t>
          </a:r>
        </a:p>
        <a:p>
          <a:r>
            <a:rPr kumimoji="1" lang="ja-JP" altLang="en-US" sz="1000">
              <a:latin typeface="游ゴシック" panose="020B0400000000000000" pitchFamily="50" charset="-128"/>
              <a:ea typeface="游ゴシック" panose="020B0400000000000000" pitchFamily="50" charset="-128"/>
            </a:rPr>
            <a:t>ア よくしている</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イ している</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ウ あまりしていない</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エ していない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15240</xdr:colOff>
      <xdr:row>2</xdr:row>
      <xdr:rowOff>274320</xdr:rowOff>
    </xdr:from>
    <xdr:to>
      <xdr:col>34</xdr:col>
      <xdr:colOff>0</xdr:colOff>
      <xdr:row>2</xdr:row>
      <xdr:rowOff>274320</xdr:rowOff>
    </xdr:to>
    <xdr:cxnSp macro="">
      <xdr:nvCxnSpPr>
        <xdr:cNvPr id="21" name="直線コネクタ 20">
          <a:extLst>
            <a:ext uri="{FF2B5EF4-FFF2-40B4-BE49-F238E27FC236}">
              <a16:creationId xmlns:a16="http://schemas.microsoft.com/office/drawing/2014/main" id="{59891F4F-227E-4E16-A2AB-2BB2E3647F31}"/>
            </a:ext>
          </a:extLst>
        </xdr:cNvPr>
        <xdr:cNvCxnSpPr/>
      </xdr:nvCxnSpPr>
      <xdr:spPr>
        <a:xfrm>
          <a:off x="1600200" y="922020"/>
          <a:ext cx="414528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15</xdr:row>
      <xdr:rowOff>274320</xdr:rowOff>
    </xdr:from>
    <xdr:to>
      <xdr:col>34</xdr:col>
      <xdr:colOff>0</xdr:colOff>
      <xdr:row>15</xdr:row>
      <xdr:rowOff>274320</xdr:rowOff>
    </xdr:to>
    <xdr:cxnSp macro="">
      <xdr:nvCxnSpPr>
        <xdr:cNvPr id="26" name="直線コネクタ 25">
          <a:extLst>
            <a:ext uri="{FF2B5EF4-FFF2-40B4-BE49-F238E27FC236}">
              <a16:creationId xmlns:a16="http://schemas.microsoft.com/office/drawing/2014/main" id="{BBEF78F2-E169-476A-A199-DFB96651C901}"/>
            </a:ext>
          </a:extLst>
        </xdr:cNvPr>
        <xdr:cNvCxnSpPr/>
      </xdr:nvCxnSpPr>
      <xdr:spPr>
        <a:xfrm>
          <a:off x="1600200" y="4716780"/>
          <a:ext cx="388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15</xdr:row>
      <xdr:rowOff>274320</xdr:rowOff>
    </xdr:from>
    <xdr:to>
      <xdr:col>34</xdr:col>
      <xdr:colOff>0</xdr:colOff>
      <xdr:row>15</xdr:row>
      <xdr:rowOff>274320</xdr:rowOff>
    </xdr:to>
    <xdr:cxnSp macro="">
      <xdr:nvCxnSpPr>
        <xdr:cNvPr id="29" name="直線コネクタ 28">
          <a:extLst>
            <a:ext uri="{FF2B5EF4-FFF2-40B4-BE49-F238E27FC236}">
              <a16:creationId xmlns:a16="http://schemas.microsoft.com/office/drawing/2014/main" id="{9C2AE09D-5F4D-47DE-A876-7FAE59F5748E}"/>
            </a:ext>
          </a:extLst>
        </xdr:cNvPr>
        <xdr:cNvCxnSpPr/>
      </xdr:nvCxnSpPr>
      <xdr:spPr>
        <a:xfrm>
          <a:off x="1600200" y="4716780"/>
          <a:ext cx="494538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83820</xdr:colOff>
      <xdr:row>1</xdr:row>
      <xdr:rowOff>22860</xdr:rowOff>
    </xdr:from>
    <xdr:to>
      <xdr:col>3</xdr:col>
      <xdr:colOff>30480</xdr:colOff>
      <xdr:row>1</xdr:row>
      <xdr:rowOff>335280</xdr:rowOff>
    </xdr:to>
    <xdr:sp macro="" textlink="">
      <xdr:nvSpPr>
        <xdr:cNvPr id="32" name="テキスト ボックス 31">
          <a:extLst>
            <a:ext uri="{FF2B5EF4-FFF2-40B4-BE49-F238E27FC236}">
              <a16:creationId xmlns:a16="http://schemas.microsoft.com/office/drawing/2014/main" id="{0DA8E092-154C-4F01-A3AF-D5F7CE221CEB}"/>
            </a:ext>
          </a:extLst>
        </xdr:cNvPr>
        <xdr:cNvSpPr txBox="1"/>
      </xdr:nvSpPr>
      <xdr:spPr>
        <a:xfrm>
          <a:off x="83820" y="327660"/>
          <a:ext cx="403860" cy="3124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n-ea"/>
              <a:ea typeface="+mn-ea"/>
            </a:rPr>
            <a:t>23</a:t>
          </a:r>
          <a:endParaRPr kumimoji="1" lang="ja-JP" altLang="en-US" sz="1200">
            <a:latin typeface="+mn-ea"/>
            <a:ea typeface="+mn-ea"/>
          </a:endParaRPr>
        </a:p>
      </xdr:txBody>
    </xdr:sp>
    <xdr:clientData fPrintsWithSheet="0"/>
  </xdr:twoCellAnchor>
  <xdr:twoCellAnchor>
    <xdr:from>
      <xdr:col>0</xdr:col>
      <xdr:colOff>129540</xdr:colOff>
      <xdr:row>14</xdr:row>
      <xdr:rowOff>22860</xdr:rowOff>
    </xdr:from>
    <xdr:to>
      <xdr:col>3</xdr:col>
      <xdr:colOff>76200</xdr:colOff>
      <xdr:row>14</xdr:row>
      <xdr:rowOff>335280</xdr:rowOff>
    </xdr:to>
    <xdr:sp macro="" textlink="">
      <xdr:nvSpPr>
        <xdr:cNvPr id="33" name="テキスト ボックス 32">
          <a:extLst>
            <a:ext uri="{FF2B5EF4-FFF2-40B4-BE49-F238E27FC236}">
              <a16:creationId xmlns:a16="http://schemas.microsoft.com/office/drawing/2014/main" id="{E5148C4B-3A97-45B8-A7F4-925DD975DB04}"/>
            </a:ext>
          </a:extLst>
        </xdr:cNvPr>
        <xdr:cNvSpPr txBox="1"/>
      </xdr:nvSpPr>
      <xdr:spPr>
        <a:xfrm>
          <a:off x="129540" y="4122420"/>
          <a:ext cx="403860" cy="3124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n-ea"/>
              <a:ea typeface="+mn-ea"/>
            </a:rPr>
            <a:t>25</a:t>
          </a:r>
          <a:endParaRPr kumimoji="1" lang="ja-JP" altLang="en-US" sz="1200">
            <a:latin typeface="+mn-ea"/>
            <a:ea typeface="+mn-ea"/>
          </a:endParaRPr>
        </a:p>
      </xdr:txBody>
    </xdr:sp>
    <xdr:clientData fPrintsWithSheet="0"/>
  </xdr:twoCellAnchor>
  <xdr:twoCellAnchor>
    <xdr:from>
      <xdr:col>11</xdr:col>
      <xdr:colOff>15240</xdr:colOff>
      <xdr:row>15</xdr:row>
      <xdr:rowOff>274320</xdr:rowOff>
    </xdr:from>
    <xdr:to>
      <xdr:col>34</xdr:col>
      <xdr:colOff>0</xdr:colOff>
      <xdr:row>15</xdr:row>
      <xdr:rowOff>274320</xdr:rowOff>
    </xdr:to>
    <xdr:cxnSp macro="">
      <xdr:nvCxnSpPr>
        <xdr:cNvPr id="2" name="直線コネクタ 1">
          <a:extLst>
            <a:ext uri="{FF2B5EF4-FFF2-40B4-BE49-F238E27FC236}">
              <a16:creationId xmlns:a16="http://schemas.microsoft.com/office/drawing/2014/main" id="{8E2F1E9D-DD6A-406C-BA0F-156DB365D8B3}"/>
            </a:ext>
          </a:extLst>
        </xdr:cNvPr>
        <xdr:cNvCxnSpPr/>
      </xdr:nvCxnSpPr>
      <xdr:spPr>
        <a:xfrm>
          <a:off x="1600200" y="922020"/>
          <a:ext cx="414528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2</xdr:row>
      <xdr:rowOff>274320</xdr:rowOff>
    </xdr:from>
    <xdr:to>
      <xdr:col>75</xdr:col>
      <xdr:colOff>0</xdr:colOff>
      <xdr:row>2</xdr:row>
      <xdr:rowOff>274320</xdr:rowOff>
    </xdr:to>
    <xdr:cxnSp macro="">
      <xdr:nvCxnSpPr>
        <xdr:cNvPr id="8" name="直線コネクタ 7">
          <a:extLst>
            <a:ext uri="{FF2B5EF4-FFF2-40B4-BE49-F238E27FC236}">
              <a16:creationId xmlns:a16="http://schemas.microsoft.com/office/drawing/2014/main" id="{798FE5EA-EA13-44CA-8A35-0463FEED64EE}"/>
            </a:ext>
          </a:extLst>
        </xdr:cNvPr>
        <xdr:cNvCxnSpPr/>
      </xdr:nvCxnSpPr>
      <xdr:spPr>
        <a:xfrm>
          <a:off x="1417320" y="922020"/>
          <a:ext cx="311658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83820</xdr:colOff>
      <xdr:row>1</xdr:row>
      <xdr:rowOff>22860</xdr:rowOff>
    </xdr:from>
    <xdr:to>
      <xdr:col>44</xdr:col>
      <xdr:colOff>30480</xdr:colOff>
      <xdr:row>1</xdr:row>
      <xdr:rowOff>335280</xdr:rowOff>
    </xdr:to>
    <xdr:sp macro="" textlink="">
      <xdr:nvSpPr>
        <xdr:cNvPr id="9" name="テキスト ボックス 8">
          <a:extLst>
            <a:ext uri="{FF2B5EF4-FFF2-40B4-BE49-F238E27FC236}">
              <a16:creationId xmlns:a16="http://schemas.microsoft.com/office/drawing/2014/main" id="{AD1C0A49-7054-4A11-BAB1-3B64821A8E90}"/>
            </a:ext>
          </a:extLst>
        </xdr:cNvPr>
        <xdr:cNvSpPr txBox="1"/>
      </xdr:nvSpPr>
      <xdr:spPr>
        <a:xfrm>
          <a:off x="83820" y="327660"/>
          <a:ext cx="403860" cy="3124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n-ea"/>
              <a:ea typeface="+mn-ea"/>
            </a:rPr>
            <a:t>24</a:t>
          </a:r>
          <a:endParaRPr kumimoji="1" lang="ja-JP" altLang="en-US" sz="1200">
            <a:latin typeface="+mn-ea"/>
            <a:ea typeface="+mn-ea"/>
          </a:endParaRPr>
        </a:p>
      </xdr:txBody>
    </xdr:sp>
    <xdr:clientData fPrintsWithSheet="0"/>
  </xdr:twoCellAnchor>
  <xdr:twoCellAnchor>
    <xdr:from>
      <xdr:col>8</xdr:col>
      <xdr:colOff>121920</xdr:colOff>
      <xdr:row>15</xdr:row>
      <xdr:rowOff>274320</xdr:rowOff>
    </xdr:from>
    <xdr:to>
      <xdr:col>34</xdr:col>
      <xdr:colOff>0</xdr:colOff>
      <xdr:row>15</xdr:row>
      <xdr:rowOff>274320</xdr:rowOff>
    </xdr:to>
    <xdr:cxnSp macro="">
      <xdr:nvCxnSpPr>
        <xdr:cNvPr id="12" name="直線コネクタ 11">
          <a:extLst>
            <a:ext uri="{FF2B5EF4-FFF2-40B4-BE49-F238E27FC236}">
              <a16:creationId xmlns:a16="http://schemas.microsoft.com/office/drawing/2014/main" id="{8DAA49C4-9187-4689-BE99-98820AACDB44}"/>
            </a:ext>
          </a:extLst>
        </xdr:cNvPr>
        <xdr:cNvCxnSpPr/>
      </xdr:nvCxnSpPr>
      <xdr:spPr>
        <a:xfrm>
          <a:off x="1188720" y="4785360"/>
          <a:ext cx="33604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15</xdr:row>
      <xdr:rowOff>274320</xdr:rowOff>
    </xdr:from>
    <xdr:to>
      <xdr:col>75</xdr:col>
      <xdr:colOff>0</xdr:colOff>
      <xdr:row>15</xdr:row>
      <xdr:rowOff>274320</xdr:rowOff>
    </xdr:to>
    <xdr:cxnSp macro="">
      <xdr:nvCxnSpPr>
        <xdr:cNvPr id="19" name="直線コネクタ 18">
          <a:extLst>
            <a:ext uri="{FF2B5EF4-FFF2-40B4-BE49-F238E27FC236}">
              <a16:creationId xmlns:a16="http://schemas.microsoft.com/office/drawing/2014/main" id="{0408D2AA-09B8-4834-AC6A-D4DD6C595AAC}"/>
            </a:ext>
          </a:extLst>
        </xdr:cNvPr>
        <xdr:cNvCxnSpPr/>
      </xdr:nvCxnSpPr>
      <xdr:spPr>
        <a:xfrm>
          <a:off x="1417320" y="4785360"/>
          <a:ext cx="311658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15</xdr:row>
      <xdr:rowOff>274320</xdr:rowOff>
    </xdr:from>
    <xdr:to>
      <xdr:col>75</xdr:col>
      <xdr:colOff>0</xdr:colOff>
      <xdr:row>15</xdr:row>
      <xdr:rowOff>274320</xdr:rowOff>
    </xdr:to>
    <xdr:cxnSp macro="">
      <xdr:nvCxnSpPr>
        <xdr:cNvPr id="20" name="直線コネクタ 19">
          <a:extLst>
            <a:ext uri="{FF2B5EF4-FFF2-40B4-BE49-F238E27FC236}">
              <a16:creationId xmlns:a16="http://schemas.microsoft.com/office/drawing/2014/main" id="{5DBA0A42-9F77-4DE6-BBEE-C1D764D98E97}"/>
            </a:ext>
          </a:extLst>
        </xdr:cNvPr>
        <xdr:cNvCxnSpPr/>
      </xdr:nvCxnSpPr>
      <xdr:spPr>
        <a:xfrm>
          <a:off x="1417320" y="4785360"/>
          <a:ext cx="311658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129540</xdr:colOff>
      <xdr:row>14</xdr:row>
      <xdr:rowOff>22860</xdr:rowOff>
    </xdr:from>
    <xdr:to>
      <xdr:col>44</xdr:col>
      <xdr:colOff>76200</xdr:colOff>
      <xdr:row>14</xdr:row>
      <xdr:rowOff>335280</xdr:rowOff>
    </xdr:to>
    <xdr:sp macro="" textlink="">
      <xdr:nvSpPr>
        <xdr:cNvPr id="22" name="テキスト ボックス 21">
          <a:extLst>
            <a:ext uri="{FF2B5EF4-FFF2-40B4-BE49-F238E27FC236}">
              <a16:creationId xmlns:a16="http://schemas.microsoft.com/office/drawing/2014/main" id="{C4E1F23F-5092-482A-94D6-333A0F2B7456}"/>
            </a:ext>
          </a:extLst>
        </xdr:cNvPr>
        <xdr:cNvSpPr txBox="1"/>
      </xdr:nvSpPr>
      <xdr:spPr>
        <a:xfrm>
          <a:off x="129540" y="4191000"/>
          <a:ext cx="403860" cy="3124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n-ea"/>
              <a:ea typeface="+mn-ea"/>
            </a:rPr>
            <a:t>26</a:t>
          </a:r>
          <a:endParaRPr kumimoji="1" lang="ja-JP" altLang="en-US" sz="1200">
            <a:latin typeface="+mn-ea"/>
            <a:ea typeface="+mn-ea"/>
          </a:endParaRPr>
        </a:p>
      </xdr:txBody>
    </xdr:sp>
    <xdr:clientData fPrintsWithSheet="0"/>
  </xdr:twoCellAnchor>
  <xdr:twoCellAnchor>
    <xdr:from>
      <xdr:col>52</xdr:col>
      <xdr:colOff>15240</xdr:colOff>
      <xdr:row>15</xdr:row>
      <xdr:rowOff>274320</xdr:rowOff>
    </xdr:from>
    <xdr:to>
      <xdr:col>75</xdr:col>
      <xdr:colOff>0</xdr:colOff>
      <xdr:row>15</xdr:row>
      <xdr:rowOff>274320</xdr:rowOff>
    </xdr:to>
    <xdr:cxnSp macro="">
      <xdr:nvCxnSpPr>
        <xdr:cNvPr id="23" name="直線コネクタ 22">
          <a:extLst>
            <a:ext uri="{FF2B5EF4-FFF2-40B4-BE49-F238E27FC236}">
              <a16:creationId xmlns:a16="http://schemas.microsoft.com/office/drawing/2014/main" id="{313EDC6E-43BF-47E3-A844-60747EF83765}"/>
            </a:ext>
          </a:extLst>
        </xdr:cNvPr>
        <xdr:cNvCxnSpPr/>
      </xdr:nvCxnSpPr>
      <xdr:spPr>
        <a:xfrm>
          <a:off x="1417320" y="4785360"/>
          <a:ext cx="311658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15</xdr:row>
      <xdr:rowOff>274320</xdr:rowOff>
    </xdr:from>
    <xdr:to>
      <xdr:col>75</xdr:col>
      <xdr:colOff>0</xdr:colOff>
      <xdr:row>15</xdr:row>
      <xdr:rowOff>274320</xdr:rowOff>
    </xdr:to>
    <xdr:cxnSp macro="">
      <xdr:nvCxnSpPr>
        <xdr:cNvPr id="24" name="直線コネクタ 23">
          <a:extLst>
            <a:ext uri="{FF2B5EF4-FFF2-40B4-BE49-F238E27FC236}">
              <a16:creationId xmlns:a16="http://schemas.microsoft.com/office/drawing/2014/main" id="{5C883B60-7699-4B63-A3E6-C5FDE3496CC2}"/>
            </a:ext>
          </a:extLst>
        </xdr:cNvPr>
        <xdr:cNvCxnSpPr/>
      </xdr:nvCxnSpPr>
      <xdr:spPr>
        <a:xfrm>
          <a:off x="1417320" y="4785360"/>
          <a:ext cx="311658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15</xdr:row>
      <xdr:rowOff>274320</xdr:rowOff>
    </xdr:from>
    <xdr:to>
      <xdr:col>75</xdr:col>
      <xdr:colOff>0</xdr:colOff>
      <xdr:row>15</xdr:row>
      <xdr:rowOff>274320</xdr:rowOff>
    </xdr:to>
    <xdr:cxnSp macro="">
      <xdr:nvCxnSpPr>
        <xdr:cNvPr id="11" name="直線コネクタ 10">
          <a:extLst>
            <a:ext uri="{FF2B5EF4-FFF2-40B4-BE49-F238E27FC236}">
              <a16:creationId xmlns:a16="http://schemas.microsoft.com/office/drawing/2014/main" id="{D9FE6157-208F-4DE7-B647-FFE9AC6FAFA2}"/>
            </a:ext>
          </a:extLst>
        </xdr:cNvPr>
        <xdr:cNvCxnSpPr/>
      </xdr:nvCxnSpPr>
      <xdr:spPr>
        <a:xfrm>
          <a:off x="1417320" y="478536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15</xdr:row>
      <xdr:rowOff>274320</xdr:rowOff>
    </xdr:from>
    <xdr:to>
      <xdr:col>75</xdr:col>
      <xdr:colOff>0</xdr:colOff>
      <xdr:row>15</xdr:row>
      <xdr:rowOff>274320</xdr:rowOff>
    </xdr:to>
    <xdr:cxnSp macro="">
      <xdr:nvCxnSpPr>
        <xdr:cNvPr id="13" name="直線コネクタ 12">
          <a:extLst>
            <a:ext uri="{FF2B5EF4-FFF2-40B4-BE49-F238E27FC236}">
              <a16:creationId xmlns:a16="http://schemas.microsoft.com/office/drawing/2014/main" id="{DA5D04D9-2BE8-4369-862D-88621F5A8977}"/>
            </a:ext>
          </a:extLst>
        </xdr:cNvPr>
        <xdr:cNvCxnSpPr/>
      </xdr:nvCxnSpPr>
      <xdr:spPr>
        <a:xfrm>
          <a:off x="1417320" y="478536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15</xdr:row>
      <xdr:rowOff>274320</xdr:rowOff>
    </xdr:from>
    <xdr:to>
      <xdr:col>75</xdr:col>
      <xdr:colOff>0</xdr:colOff>
      <xdr:row>15</xdr:row>
      <xdr:rowOff>274320</xdr:rowOff>
    </xdr:to>
    <xdr:cxnSp macro="">
      <xdr:nvCxnSpPr>
        <xdr:cNvPr id="14" name="直線コネクタ 13">
          <a:extLst>
            <a:ext uri="{FF2B5EF4-FFF2-40B4-BE49-F238E27FC236}">
              <a16:creationId xmlns:a16="http://schemas.microsoft.com/office/drawing/2014/main" id="{1D5EF460-C4BA-4C7F-82AC-721D4A84FF0A}"/>
            </a:ext>
          </a:extLst>
        </xdr:cNvPr>
        <xdr:cNvCxnSpPr/>
      </xdr:nvCxnSpPr>
      <xdr:spPr>
        <a:xfrm>
          <a:off x="1417320" y="478536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121920</xdr:colOff>
      <xdr:row>15</xdr:row>
      <xdr:rowOff>274320</xdr:rowOff>
    </xdr:from>
    <xdr:to>
      <xdr:col>75</xdr:col>
      <xdr:colOff>0</xdr:colOff>
      <xdr:row>15</xdr:row>
      <xdr:rowOff>274320</xdr:rowOff>
    </xdr:to>
    <xdr:cxnSp macro="">
      <xdr:nvCxnSpPr>
        <xdr:cNvPr id="15" name="直線コネクタ 14">
          <a:extLst>
            <a:ext uri="{FF2B5EF4-FFF2-40B4-BE49-F238E27FC236}">
              <a16:creationId xmlns:a16="http://schemas.microsoft.com/office/drawing/2014/main" id="{A26E7BC0-7FFB-4399-A759-82868670D2EA}"/>
            </a:ext>
          </a:extLst>
        </xdr:cNvPr>
        <xdr:cNvCxnSpPr/>
      </xdr:nvCxnSpPr>
      <xdr:spPr>
        <a:xfrm>
          <a:off x="1188720" y="4785360"/>
          <a:ext cx="33604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2</xdr:row>
      <xdr:rowOff>274320</xdr:rowOff>
    </xdr:from>
    <xdr:to>
      <xdr:col>75</xdr:col>
      <xdr:colOff>0</xdr:colOff>
      <xdr:row>2</xdr:row>
      <xdr:rowOff>274320</xdr:rowOff>
    </xdr:to>
    <xdr:cxnSp macro="">
      <xdr:nvCxnSpPr>
        <xdr:cNvPr id="27" name="直線コネクタ 26">
          <a:extLst>
            <a:ext uri="{FF2B5EF4-FFF2-40B4-BE49-F238E27FC236}">
              <a16:creationId xmlns:a16="http://schemas.microsoft.com/office/drawing/2014/main" id="{251F24C5-2ADE-4FB0-9880-85C6DBAC47A8}"/>
            </a:ext>
          </a:extLst>
        </xdr:cNvPr>
        <xdr:cNvCxnSpPr/>
      </xdr:nvCxnSpPr>
      <xdr:spPr>
        <a:xfrm>
          <a:off x="1417320" y="478536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2</xdr:row>
      <xdr:rowOff>274320</xdr:rowOff>
    </xdr:from>
    <xdr:to>
      <xdr:col>75</xdr:col>
      <xdr:colOff>0</xdr:colOff>
      <xdr:row>2</xdr:row>
      <xdr:rowOff>274320</xdr:rowOff>
    </xdr:to>
    <xdr:cxnSp macro="">
      <xdr:nvCxnSpPr>
        <xdr:cNvPr id="28" name="直線コネクタ 27">
          <a:extLst>
            <a:ext uri="{FF2B5EF4-FFF2-40B4-BE49-F238E27FC236}">
              <a16:creationId xmlns:a16="http://schemas.microsoft.com/office/drawing/2014/main" id="{CDA64755-9A3E-4601-A8CC-0AE58F33C68E}"/>
            </a:ext>
          </a:extLst>
        </xdr:cNvPr>
        <xdr:cNvCxnSpPr/>
      </xdr:nvCxnSpPr>
      <xdr:spPr>
        <a:xfrm>
          <a:off x="1417320" y="478536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2</xdr:row>
      <xdr:rowOff>274320</xdr:rowOff>
    </xdr:from>
    <xdr:to>
      <xdr:col>75</xdr:col>
      <xdr:colOff>0</xdr:colOff>
      <xdr:row>2</xdr:row>
      <xdr:rowOff>274320</xdr:rowOff>
    </xdr:to>
    <xdr:cxnSp macro="">
      <xdr:nvCxnSpPr>
        <xdr:cNvPr id="30" name="直線コネクタ 29">
          <a:extLst>
            <a:ext uri="{FF2B5EF4-FFF2-40B4-BE49-F238E27FC236}">
              <a16:creationId xmlns:a16="http://schemas.microsoft.com/office/drawing/2014/main" id="{BFB56AC9-D824-4109-AF00-627DA16D17C6}"/>
            </a:ext>
          </a:extLst>
        </xdr:cNvPr>
        <xdr:cNvCxnSpPr/>
      </xdr:nvCxnSpPr>
      <xdr:spPr>
        <a:xfrm>
          <a:off x="1417320" y="478536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121920</xdr:colOff>
      <xdr:row>2</xdr:row>
      <xdr:rowOff>274320</xdr:rowOff>
    </xdr:from>
    <xdr:to>
      <xdr:col>75</xdr:col>
      <xdr:colOff>0</xdr:colOff>
      <xdr:row>2</xdr:row>
      <xdr:rowOff>274320</xdr:rowOff>
    </xdr:to>
    <xdr:cxnSp macro="">
      <xdr:nvCxnSpPr>
        <xdr:cNvPr id="31" name="直線コネクタ 30">
          <a:extLst>
            <a:ext uri="{FF2B5EF4-FFF2-40B4-BE49-F238E27FC236}">
              <a16:creationId xmlns:a16="http://schemas.microsoft.com/office/drawing/2014/main" id="{260859C0-BFCC-44C5-BD61-BB25FED6B72F}"/>
            </a:ext>
          </a:extLst>
        </xdr:cNvPr>
        <xdr:cNvCxnSpPr/>
      </xdr:nvCxnSpPr>
      <xdr:spPr>
        <a:xfrm>
          <a:off x="1188720" y="4785360"/>
          <a:ext cx="33604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2</xdr:row>
      <xdr:rowOff>274320</xdr:rowOff>
    </xdr:from>
    <xdr:to>
      <xdr:col>34</xdr:col>
      <xdr:colOff>0</xdr:colOff>
      <xdr:row>2</xdr:row>
      <xdr:rowOff>274320</xdr:rowOff>
    </xdr:to>
    <xdr:cxnSp macro="">
      <xdr:nvCxnSpPr>
        <xdr:cNvPr id="34" name="直線コネクタ 33">
          <a:extLst>
            <a:ext uri="{FF2B5EF4-FFF2-40B4-BE49-F238E27FC236}">
              <a16:creationId xmlns:a16="http://schemas.microsoft.com/office/drawing/2014/main" id="{B08DC7AA-35D4-418B-A4D6-BDE83577C568}"/>
            </a:ext>
          </a:extLst>
        </xdr:cNvPr>
        <xdr:cNvCxnSpPr/>
      </xdr:nvCxnSpPr>
      <xdr:spPr>
        <a:xfrm>
          <a:off x="1417320" y="478536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2</xdr:row>
      <xdr:rowOff>274320</xdr:rowOff>
    </xdr:from>
    <xdr:to>
      <xdr:col>34</xdr:col>
      <xdr:colOff>0</xdr:colOff>
      <xdr:row>2</xdr:row>
      <xdr:rowOff>274320</xdr:rowOff>
    </xdr:to>
    <xdr:cxnSp macro="">
      <xdr:nvCxnSpPr>
        <xdr:cNvPr id="35" name="直線コネクタ 34">
          <a:extLst>
            <a:ext uri="{FF2B5EF4-FFF2-40B4-BE49-F238E27FC236}">
              <a16:creationId xmlns:a16="http://schemas.microsoft.com/office/drawing/2014/main" id="{4D11D4F5-7318-4ECC-AA64-D884C420C92D}"/>
            </a:ext>
          </a:extLst>
        </xdr:cNvPr>
        <xdr:cNvCxnSpPr/>
      </xdr:nvCxnSpPr>
      <xdr:spPr>
        <a:xfrm>
          <a:off x="1417320" y="478536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2</xdr:row>
      <xdr:rowOff>274320</xdr:rowOff>
    </xdr:from>
    <xdr:to>
      <xdr:col>34</xdr:col>
      <xdr:colOff>0</xdr:colOff>
      <xdr:row>2</xdr:row>
      <xdr:rowOff>274320</xdr:rowOff>
    </xdr:to>
    <xdr:cxnSp macro="">
      <xdr:nvCxnSpPr>
        <xdr:cNvPr id="36" name="直線コネクタ 35">
          <a:extLst>
            <a:ext uri="{FF2B5EF4-FFF2-40B4-BE49-F238E27FC236}">
              <a16:creationId xmlns:a16="http://schemas.microsoft.com/office/drawing/2014/main" id="{D9C54111-451F-481E-9ECB-A50001BAD21D}"/>
            </a:ext>
          </a:extLst>
        </xdr:cNvPr>
        <xdr:cNvCxnSpPr/>
      </xdr:nvCxnSpPr>
      <xdr:spPr>
        <a:xfrm>
          <a:off x="1417320" y="478536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121920</xdr:colOff>
      <xdr:row>2</xdr:row>
      <xdr:rowOff>274320</xdr:rowOff>
    </xdr:from>
    <xdr:to>
      <xdr:col>34</xdr:col>
      <xdr:colOff>0</xdr:colOff>
      <xdr:row>2</xdr:row>
      <xdr:rowOff>274320</xdr:rowOff>
    </xdr:to>
    <xdr:cxnSp macro="">
      <xdr:nvCxnSpPr>
        <xdr:cNvPr id="37" name="直線コネクタ 36">
          <a:extLst>
            <a:ext uri="{FF2B5EF4-FFF2-40B4-BE49-F238E27FC236}">
              <a16:creationId xmlns:a16="http://schemas.microsoft.com/office/drawing/2014/main" id="{726ADFAC-B384-4159-9D5E-3EB32A5D5883}"/>
            </a:ext>
          </a:extLst>
        </xdr:cNvPr>
        <xdr:cNvCxnSpPr/>
      </xdr:nvCxnSpPr>
      <xdr:spPr>
        <a:xfrm>
          <a:off x="1188720" y="4785360"/>
          <a:ext cx="33604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121920</xdr:colOff>
      <xdr:row>9</xdr:row>
      <xdr:rowOff>38100</xdr:rowOff>
    </xdr:from>
    <xdr:to>
      <xdr:col>48</xdr:col>
      <xdr:colOff>38100</xdr:colOff>
      <xdr:row>12</xdr:row>
      <xdr:rowOff>251460</xdr:rowOff>
    </xdr:to>
    <xdr:sp macro="" textlink="">
      <xdr:nvSpPr>
        <xdr:cNvPr id="5" name="テキスト ボックス 4">
          <a:extLst>
            <a:ext uri="{FF2B5EF4-FFF2-40B4-BE49-F238E27FC236}">
              <a16:creationId xmlns:a16="http://schemas.microsoft.com/office/drawing/2014/main" id="{FC056BC2-10CB-412C-BDEA-A45CDFDC64E4}"/>
            </a:ext>
          </a:extLst>
        </xdr:cNvPr>
        <xdr:cNvSpPr txBox="1"/>
      </xdr:nvSpPr>
      <xdr:spPr>
        <a:xfrm>
          <a:off x="3505200" y="2674620"/>
          <a:ext cx="2849880" cy="9601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a:latin typeface="+mn-ea"/>
              <a:ea typeface="+mn-ea"/>
            </a:rPr>
            <a:t>実施していない教科は、左上に「</a:t>
          </a:r>
          <a:r>
            <a:rPr kumimoji="1" lang="en-US" altLang="ja-JP" sz="1000">
              <a:latin typeface="+mn-ea"/>
              <a:ea typeface="+mn-ea"/>
            </a:rPr>
            <a:t>23</a:t>
          </a:r>
          <a:r>
            <a:rPr kumimoji="1" lang="ja-JP" altLang="en-US" sz="1000">
              <a:latin typeface="+mn-ea"/>
              <a:ea typeface="+mn-ea"/>
            </a:rPr>
            <a:t>」が表示された「成績票」の満点の欄を空白にしてください。</a:t>
          </a:r>
          <a:endParaRPr kumimoji="1" lang="en-US" altLang="ja-JP" sz="1000">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a:solidFill>
                <a:schemeClr val="dk1"/>
              </a:solidFill>
              <a:effectLst/>
              <a:latin typeface="+mn-ea"/>
              <a:ea typeface="+mn-ea"/>
              <a:cs typeface="+mn-cs"/>
            </a:rPr>
            <a:t>23､24､…</a:t>
          </a:r>
          <a:r>
            <a:rPr kumimoji="1" lang="ja-JP" altLang="ja-JP" sz="1000">
              <a:solidFill>
                <a:schemeClr val="dk1"/>
              </a:solidFill>
              <a:effectLst/>
              <a:latin typeface="+mn-ea"/>
              <a:ea typeface="+mn-ea"/>
              <a:cs typeface="+mn-cs"/>
            </a:rPr>
            <a:t>は、小問別正答一覧表の行番号です。</a:t>
          </a:r>
          <a:endParaRPr kumimoji="1" lang="en-US" altLang="ja-JP" sz="1000">
            <a:latin typeface="+mn-ea"/>
            <a:ea typeface="+mn-ea"/>
          </a:endParaRPr>
        </a:p>
        <a:p>
          <a:r>
            <a:rPr kumimoji="1" lang="ja-JP" altLang="en-US" sz="1000">
              <a:latin typeface="+mn-ea"/>
              <a:ea typeface="+mn-ea"/>
            </a:rPr>
            <a:t>なお、この文面や左上の</a:t>
          </a:r>
          <a:r>
            <a:rPr kumimoji="1" lang="en-US" altLang="ja-JP" sz="1000">
              <a:latin typeface="+mn-ea"/>
              <a:ea typeface="+mn-ea"/>
            </a:rPr>
            <a:t>｢23｣､</a:t>
          </a:r>
          <a:r>
            <a:rPr kumimoji="1" lang="ja-JP" altLang="en-US" sz="1000">
              <a:latin typeface="+mn-ea"/>
              <a:ea typeface="+mn-ea"/>
            </a:rPr>
            <a:t>「</a:t>
          </a:r>
          <a:r>
            <a:rPr kumimoji="1" lang="en-US" altLang="ja-JP" sz="1000">
              <a:latin typeface="+mn-ea"/>
              <a:ea typeface="+mn-ea"/>
            </a:rPr>
            <a:t>24</a:t>
          </a:r>
          <a:r>
            <a:rPr kumimoji="1" lang="ja-JP" altLang="en-US" sz="1000">
              <a:latin typeface="+mn-ea"/>
              <a:ea typeface="+mn-ea"/>
            </a:rPr>
            <a:t>」</a:t>
          </a:r>
          <a:r>
            <a:rPr kumimoji="1" lang="en-US" altLang="ja-JP" sz="1000">
              <a:latin typeface="+mn-ea"/>
              <a:ea typeface="+mn-ea"/>
            </a:rPr>
            <a:t>､…</a:t>
          </a:r>
          <a:r>
            <a:rPr kumimoji="1" lang="ja-JP" altLang="en-US" sz="1000">
              <a:latin typeface="+mn-ea"/>
              <a:ea typeface="+mn-ea"/>
            </a:rPr>
            <a:t>の数字は、画面では表示されますが、印刷はされません</a:t>
          </a:r>
          <a:r>
            <a:rPr kumimoji="1" lang="ja-JP" altLang="en-US" sz="1000">
              <a:latin typeface="ＭＳ ゴシック" panose="020B0609070205080204" pitchFamily="49" charset="-128"/>
              <a:ea typeface="ＭＳ ゴシック" panose="020B0609070205080204" pitchFamily="49" charset="-128"/>
            </a:rPr>
            <a:t>。</a:t>
          </a:r>
        </a:p>
      </xdr:txBody>
    </xdr:sp>
    <xdr:clientData fPrintsWithSheet="0"/>
  </xdr:twoCellAnchor>
  <xdr:twoCellAnchor>
    <xdr:from>
      <xdr:col>0</xdr:col>
      <xdr:colOff>121920</xdr:colOff>
      <xdr:row>9</xdr:row>
      <xdr:rowOff>45720</xdr:rowOff>
    </xdr:from>
    <xdr:to>
      <xdr:col>27</xdr:col>
      <xdr:colOff>53340</xdr:colOff>
      <xdr:row>12</xdr:row>
      <xdr:rowOff>121920</xdr:rowOff>
    </xdr:to>
    <xdr:sp macro="" textlink="">
      <xdr:nvSpPr>
        <xdr:cNvPr id="3" name="テキスト ボックス 2">
          <a:extLst>
            <a:ext uri="{FF2B5EF4-FFF2-40B4-BE49-F238E27FC236}">
              <a16:creationId xmlns:a16="http://schemas.microsoft.com/office/drawing/2014/main" id="{9A15EC39-EB9A-48B9-94E8-20E4E7C5CBDA}"/>
            </a:ext>
          </a:extLst>
        </xdr:cNvPr>
        <xdr:cNvSpPr txBox="1"/>
      </xdr:nvSpPr>
      <xdr:spPr>
        <a:xfrm>
          <a:off x="121920" y="2682240"/>
          <a:ext cx="3253740" cy="8229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mn-ea"/>
              <a:ea typeface="+mn-ea"/>
            </a:rPr>
            <a:t>「もう少し」「おおむねよい」「よい」「たいへんよい」の評価基準は、「評価基準表」に記載してあります。</a:t>
          </a:r>
          <a:endParaRPr kumimoji="1" lang="en-US" altLang="ja-JP" sz="1000">
            <a:latin typeface="+mn-ea"/>
            <a:ea typeface="+mn-ea"/>
          </a:endParaRPr>
        </a:p>
        <a:p>
          <a:r>
            <a:rPr kumimoji="1" lang="ja-JP" altLang="en-US" sz="1000">
              <a:latin typeface="+mn-ea"/>
              <a:ea typeface="+mn-ea"/>
            </a:rPr>
            <a:t>「組」の左の空欄にクラスの数字を入れてください。この文面は印刷されません。</a:t>
          </a:r>
        </a:p>
      </xdr:txBody>
    </xdr:sp>
    <xdr:clientData fPrintsWithSheet="0"/>
  </xdr:twoCellAnchor>
  <xdr:twoCellAnchor>
    <xdr:from>
      <xdr:col>11</xdr:col>
      <xdr:colOff>15240</xdr:colOff>
      <xdr:row>25</xdr:row>
      <xdr:rowOff>274320</xdr:rowOff>
    </xdr:from>
    <xdr:to>
      <xdr:col>34</xdr:col>
      <xdr:colOff>0</xdr:colOff>
      <xdr:row>25</xdr:row>
      <xdr:rowOff>274320</xdr:rowOff>
    </xdr:to>
    <xdr:cxnSp macro="">
      <xdr:nvCxnSpPr>
        <xdr:cNvPr id="58" name="直線コネクタ 57">
          <a:extLst>
            <a:ext uri="{FF2B5EF4-FFF2-40B4-BE49-F238E27FC236}">
              <a16:creationId xmlns:a16="http://schemas.microsoft.com/office/drawing/2014/main" id="{49B55544-AF5F-41B3-9C1D-7C68EA842E2E}"/>
            </a:ext>
          </a:extLst>
        </xdr:cNvPr>
        <xdr:cNvCxnSpPr/>
      </xdr:nvCxnSpPr>
      <xdr:spPr>
        <a:xfrm>
          <a:off x="1417320" y="92202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38</xdr:row>
      <xdr:rowOff>274320</xdr:rowOff>
    </xdr:from>
    <xdr:to>
      <xdr:col>34</xdr:col>
      <xdr:colOff>0</xdr:colOff>
      <xdr:row>38</xdr:row>
      <xdr:rowOff>274320</xdr:rowOff>
    </xdr:to>
    <xdr:cxnSp macro="">
      <xdr:nvCxnSpPr>
        <xdr:cNvPr id="59" name="直線コネクタ 58">
          <a:extLst>
            <a:ext uri="{FF2B5EF4-FFF2-40B4-BE49-F238E27FC236}">
              <a16:creationId xmlns:a16="http://schemas.microsoft.com/office/drawing/2014/main" id="{145B5A74-1E8A-443C-8CAF-3BF51DF697AA}"/>
            </a:ext>
          </a:extLst>
        </xdr:cNvPr>
        <xdr:cNvCxnSpPr/>
      </xdr:nvCxnSpPr>
      <xdr:spPr>
        <a:xfrm>
          <a:off x="1417320" y="478536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38</xdr:row>
      <xdr:rowOff>274320</xdr:rowOff>
    </xdr:from>
    <xdr:to>
      <xdr:col>34</xdr:col>
      <xdr:colOff>0</xdr:colOff>
      <xdr:row>38</xdr:row>
      <xdr:rowOff>274320</xdr:rowOff>
    </xdr:to>
    <xdr:cxnSp macro="">
      <xdr:nvCxnSpPr>
        <xdr:cNvPr id="60" name="直線コネクタ 59">
          <a:extLst>
            <a:ext uri="{FF2B5EF4-FFF2-40B4-BE49-F238E27FC236}">
              <a16:creationId xmlns:a16="http://schemas.microsoft.com/office/drawing/2014/main" id="{2532F19D-AF14-421C-A742-F1C75565BD61}"/>
            </a:ext>
          </a:extLst>
        </xdr:cNvPr>
        <xdr:cNvCxnSpPr/>
      </xdr:nvCxnSpPr>
      <xdr:spPr>
        <a:xfrm>
          <a:off x="1417320" y="478536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83820</xdr:colOff>
      <xdr:row>24</xdr:row>
      <xdr:rowOff>22860</xdr:rowOff>
    </xdr:from>
    <xdr:to>
      <xdr:col>3</xdr:col>
      <xdr:colOff>30480</xdr:colOff>
      <xdr:row>24</xdr:row>
      <xdr:rowOff>335280</xdr:rowOff>
    </xdr:to>
    <xdr:sp macro="" textlink="">
      <xdr:nvSpPr>
        <xdr:cNvPr id="61" name="テキスト ボックス 60">
          <a:extLst>
            <a:ext uri="{FF2B5EF4-FFF2-40B4-BE49-F238E27FC236}">
              <a16:creationId xmlns:a16="http://schemas.microsoft.com/office/drawing/2014/main" id="{8C816010-7228-40D3-BD7C-468A533059CF}"/>
            </a:ext>
          </a:extLst>
        </xdr:cNvPr>
        <xdr:cNvSpPr txBox="1"/>
      </xdr:nvSpPr>
      <xdr:spPr>
        <a:xfrm>
          <a:off x="83820" y="327660"/>
          <a:ext cx="403860" cy="3124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n-ea"/>
              <a:ea typeface="+mn-ea"/>
            </a:rPr>
            <a:t>27</a:t>
          </a:r>
          <a:endParaRPr kumimoji="1" lang="ja-JP" altLang="en-US" sz="1200">
            <a:latin typeface="+mn-ea"/>
            <a:ea typeface="+mn-ea"/>
          </a:endParaRPr>
        </a:p>
      </xdr:txBody>
    </xdr:sp>
    <xdr:clientData fPrintsWithSheet="0"/>
  </xdr:twoCellAnchor>
  <xdr:twoCellAnchor>
    <xdr:from>
      <xdr:col>0</xdr:col>
      <xdr:colOff>129540</xdr:colOff>
      <xdr:row>37</xdr:row>
      <xdr:rowOff>22860</xdr:rowOff>
    </xdr:from>
    <xdr:to>
      <xdr:col>3</xdr:col>
      <xdr:colOff>76200</xdr:colOff>
      <xdr:row>37</xdr:row>
      <xdr:rowOff>335280</xdr:rowOff>
    </xdr:to>
    <xdr:sp macro="" textlink="">
      <xdr:nvSpPr>
        <xdr:cNvPr id="62" name="テキスト ボックス 61">
          <a:extLst>
            <a:ext uri="{FF2B5EF4-FFF2-40B4-BE49-F238E27FC236}">
              <a16:creationId xmlns:a16="http://schemas.microsoft.com/office/drawing/2014/main" id="{27F0CAFF-3822-48DF-B794-85778AF8F558}"/>
            </a:ext>
          </a:extLst>
        </xdr:cNvPr>
        <xdr:cNvSpPr txBox="1"/>
      </xdr:nvSpPr>
      <xdr:spPr>
        <a:xfrm>
          <a:off x="129540" y="4191000"/>
          <a:ext cx="403860" cy="3124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n-ea"/>
              <a:ea typeface="+mn-ea"/>
            </a:rPr>
            <a:t>29</a:t>
          </a:r>
          <a:endParaRPr kumimoji="1" lang="ja-JP" altLang="en-US" sz="1200">
            <a:latin typeface="+mn-ea"/>
            <a:ea typeface="+mn-ea"/>
          </a:endParaRPr>
        </a:p>
      </xdr:txBody>
    </xdr:sp>
    <xdr:clientData fPrintsWithSheet="0"/>
  </xdr:twoCellAnchor>
  <xdr:twoCellAnchor>
    <xdr:from>
      <xdr:col>11</xdr:col>
      <xdr:colOff>15240</xdr:colOff>
      <xdr:row>38</xdr:row>
      <xdr:rowOff>274320</xdr:rowOff>
    </xdr:from>
    <xdr:to>
      <xdr:col>34</xdr:col>
      <xdr:colOff>0</xdr:colOff>
      <xdr:row>38</xdr:row>
      <xdr:rowOff>274320</xdr:rowOff>
    </xdr:to>
    <xdr:cxnSp macro="">
      <xdr:nvCxnSpPr>
        <xdr:cNvPr id="63" name="直線コネクタ 62">
          <a:extLst>
            <a:ext uri="{FF2B5EF4-FFF2-40B4-BE49-F238E27FC236}">
              <a16:creationId xmlns:a16="http://schemas.microsoft.com/office/drawing/2014/main" id="{7596B867-04A9-4EBA-AC7E-A59C6C8EC05B}"/>
            </a:ext>
          </a:extLst>
        </xdr:cNvPr>
        <xdr:cNvCxnSpPr/>
      </xdr:nvCxnSpPr>
      <xdr:spPr>
        <a:xfrm>
          <a:off x="1417320" y="478536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25</xdr:row>
      <xdr:rowOff>274320</xdr:rowOff>
    </xdr:from>
    <xdr:to>
      <xdr:col>75</xdr:col>
      <xdr:colOff>0</xdr:colOff>
      <xdr:row>25</xdr:row>
      <xdr:rowOff>274320</xdr:rowOff>
    </xdr:to>
    <xdr:cxnSp macro="">
      <xdr:nvCxnSpPr>
        <xdr:cNvPr id="64" name="直線コネクタ 63">
          <a:extLst>
            <a:ext uri="{FF2B5EF4-FFF2-40B4-BE49-F238E27FC236}">
              <a16:creationId xmlns:a16="http://schemas.microsoft.com/office/drawing/2014/main" id="{C94B2987-CCF8-4AAA-8A39-6E454C065A9E}"/>
            </a:ext>
          </a:extLst>
        </xdr:cNvPr>
        <xdr:cNvCxnSpPr/>
      </xdr:nvCxnSpPr>
      <xdr:spPr>
        <a:xfrm>
          <a:off x="7018020" y="92202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83820</xdr:colOff>
      <xdr:row>24</xdr:row>
      <xdr:rowOff>22860</xdr:rowOff>
    </xdr:from>
    <xdr:to>
      <xdr:col>44</xdr:col>
      <xdr:colOff>30480</xdr:colOff>
      <xdr:row>24</xdr:row>
      <xdr:rowOff>335280</xdr:rowOff>
    </xdr:to>
    <xdr:sp macro="" textlink="">
      <xdr:nvSpPr>
        <xdr:cNvPr id="65" name="テキスト ボックス 64">
          <a:extLst>
            <a:ext uri="{FF2B5EF4-FFF2-40B4-BE49-F238E27FC236}">
              <a16:creationId xmlns:a16="http://schemas.microsoft.com/office/drawing/2014/main" id="{73E8662A-D03F-4142-A5CE-D8A308B2E988}"/>
            </a:ext>
          </a:extLst>
        </xdr:cNvPr>
        <xdr:cNvSpPr txBox="1"/>
      </xdr:nvSpPr>
      <xdr:spPr>
        <a:xfrm>
          <a:off x="5684520" y="327660"/>
          <a:ext cx="403860" cy="3124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n-ea"/>
              <a:ea typeface="+mn-ea"/>
            </a:rPr>
            <a:t>28</a:t>
          </a:r>
          <a:endParaRPr kumimoji="1" lang="ja-JP" altLang="en-US" sz="1200">
            <a:latin typeface="+mn-ea"/>
            <a:ea typeface="+mn-ea"/>
          </a:endParaRPr>
        </a:p>
      </xdr:txBody>
    </xdr:sp>
    <xdr:clientData fPrintsWithSheet="0"/>
  </xdr:twoCellAnchor>
  <xdr:twoCellAnchor>
    <xdr:from>
      <xdr:col>8</xdr:col>
      <xdr:colOff>121920</xdr:colOff>
      <xdr:row>38</xdr:row>
      <xdr:rowOff>274320</xdr:rowOff>
    </xdr:from>
    <xdr:to>
      <xdr:col>34</xdr:col>
      <xdr:colOff>0</xdr:colOff>
      <xdr:row>38</xdr:row>
      <xdr:rowOff>274320</xdr:rowOff>
    </xdr:to>
    <xdr:cxnSp macro="">
      <xdr:nvCxnSpPr>
        <xdr:cNvPr id="66" name="直線コネクタ 65">
          <a:extLst>
            <a:ext uri="{FF2B5EF4-FFF2-40B4-BE49-F238E27FC236}">
              <a16:creationId xmlns:a16="http://schemas.microsoft.com/office/drawing/2014/main" id="{C9E8825E-FC9C-4AEE-8256-344F08F8661A}"/>
            </a:ext>
          </a:extLst>
        </xdr:cNvPr>
        <xdr:cNvCxnSpPr/>
      </xdr:nvCxnSpPr>
      <xdr:spPr>
        <a:xfrm>
          <a:off x="1188720" y="4785360"/>
          <a:ext cx="33604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38</xdr:row>
      <xdr:rowOff>274320</xdr:rowOff>
    </xdr:from>
    <xdr:to>
      <xdr:col>75</xdr:col>
      <xdr:colOff>0</xdr:colOff>
      <xdr:row>38</xdr:row>
      <xdr:rowOff>274320</xdr:rowOff>
    </xdr:to>
    <xdr:cxnSp macro="">
      <xdr:nvCxnSpPr>
        <xdr:cNvPr id="67" name="直線コネクタ 66">
          <a:extLst>
            <a:ext uri="{FF2B5EF4-FFF2-40B4-BE49-F238E27FC236}">
              <a16:creationId xmlns:a16="http://schemas.microsoft.com/office/drawing/2014/main" id="{52A00852-B928-4000-9459-ED8308026222}"/>
            </a:ext>
          </a:extLst>
        </xdr:cNvPr>
        <xdr:cNvCxnSpPr/>
      </xdr:nvCxnSpPr>
      <xdr:spPr>
        <a:xfrm>
          <a:off x="7018020" y="478536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38</xdr:row>
      <xdr:rowOff>274320</xdr:rowOff>
    </xdr:from>
    <xdr:to>
      <xdr:col>75</xdr:col>
      <xdr:colOff>0</xdr:colOff>
      <xdr:row>38</xdr:row>
      <xdr:rowOff>274320</xdr:rowOff>
    </xdr:to>
    <xdr:cxnSp macro="">
      <xdr:nvCxnSpPr>
        <xdr:cNvPr id="68" name="直線コネクタ 67">
          <a:extLst>
            <a:ext uri="{FF2B5EF4-FFF2-40B4-BE49-F238E27FC236}">
              <a16:creationId xmlns:a16="http://schemas.microsoft.com/office/drawing/2014/main" id="{91C0693D-6890-444C-9032-27BB56EAC027}"/>
            </a:ext>
          </a:extLst>
        </xdr:cNvPr>
        <xdr:cNvCxnSpPr/>
      </xdr:nvCxnSpPr>
      <xdr:spPr>
        <a:xfrm>
          <a:off x="7018020" y="478536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129540</xdr:colOff>
      <xdr:row>37</xdr:row>
      <xdr:rowOff>22860</xdr:rowOff>
    </xdr:from>
    <xdr:to>
      <xdr:col>44</xdr:col>
      <xdr:colOff>76200</xdr:colOff>
      <xdr:row>37</xdr:row>
      <xdr:rowOff>335280</xdr:rowOff>
    </xdr:to>
    <xdr:sp macro="" textlink="">
      <xdr:nvSpPr>
        <xdr:cNvPr id="69" name="テキスト ボックス 68">
          <a:extLst>
            <a:ext uri="{FF2B5EF4-FFF2-40B4-BE49-F238E27FC236}">
              <a16:creationId xmlns:a16="http://schemas.microsoft.com/office/drawing/2014/main" id="{03092388-BAE0-4D7C-9F6E-E0DD539AB4F6}"/>
            </a:ext>
          </a:extLst>
        </xdr:cNvPr>
        <xdr:cNvSpPr txBox="1"/>
      </xdr:nvSpPr>
      <xdr:spPr>
        <a:xfrm>
          <a:off x="5730240" y="4191000"/>
          <a:ext cx="403860" cy="3124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n-ea"/>
              <a:ea typeface="+mn-ea"/>
            </a:rPr>
            <a:t>30</a:t>
          </a:r>
          <a:endParaRPr kumimoji="1" lang="ja-JP" altLang="en-US" sz="1200">
            <a:latin typeface="+mn-ea"/>
            <a:ea typeface="+mn-ea"/>
          </a:endParaRPr>
        </a:p>
      </xdr:txBody>
    </xdr:sp>
    <xdr:clientData fPrintsWithSheet="0"/>
  </xdr:twoCellAnchor>
  <xdr:twoCellAnchor>
    <xdr:from>
      <xdr:col>52</xdr:col>
      <xdr:colOff>15240</xdr:colOff>
      <xdr:row>38</xdr:row>
      <xdr:rowOff>274320</xdr:rowOff>
    </xdr:from>
    <xdr:to>
      <xdr:col>75</xdr:col>
      <xdr:colOff>0</xdr:colOff>
      <xdr:row>38</xdr:row>
      <xdr:rowOff>274320</xdr:rowOff>
    </xdr:to>
    <xdr:cxnSp macro="">
      <xdr:nvCxnSpPr>
        <xdr:cNvPr id="70" name="直線コネクタ 69">
          <a:extLst>
            <a:ext uri="{FF2B5EF4-FFF2-40B4-BE49-F238E27FC236}">
              <a16:creationId xmlns:a16="http://schemas.microsoft.com/office/drawing/2014/main" id="{FE3F13BE-93E7-4030-9085-63990A0BF538}"/>
            </a:ext>
          </a:extLst>
        </xdr:cNvPr>
        <xdr:cNvCxnSpPr/>
      </xdr:nvCxnSpPr>
      <xdr:spPr>
        <a:xfrm>
          <a:off x="7018020" y="478536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38</xdr:row>
      <xdr:rowOff>274320</xdr:rowOff>
    </xdr:from>
    <xdr:to>
      <xdr:col>75</xdr:col>
      <xdr:colOff>0</xdr:colOff>
      <xdr:row>38</xdr:row>
      <xdr:rowOff>274320</xdr:rowOff>
    </xdr:to>
    <xdr:cxnSp macro="">
      <xdr:nvCxnSpPr>
        <xdr:cNvPr id="71" name="直線コネクタ 70">
          <a:extLst>
            <a:ext uri="{FF2B5EF4-FFF2-40B4-BE49-F238E27FC236}">
              <a16:creationId xmlns:a16="http://schemas.microsoft.com/office/drawing/2014/main" id="{C72551C7-D668-4172-B7A0-C12D50C70870}"/>
            </a:ext>
          </a:extLst>
        </xdr:cNvPr>
        <xdr:cNvCxnSpPr/>
      </xdr:nvCxnSpPr>
      <xdr:spPr>
        <a:xfrm>
          <a:off x="7018020" y="478536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38</xdr:row>
      <xdr:rowOff>274320</xdr:rowOff>
    </xdr:from>
    <xdr:to>
      <xdr:col>75</xdr:col>
      <xdr:colOff>0</xdr:colOff>
      <xdr:row>38</xdr:row>
      <xdr:rowOff>274320</xdr:rowOff>
    </xdr:to>
    <xdr:cxnSp macro="">
      <xdr:nvCxnSpPr>
        <xdr:cNvPr id="72" name="直線コネクタ 71">
          <a:extLst>
            <a:ext uri="{FF2B5EF4-FFF2-40B4-BE49-F238E27FC236}">
              <a16:creationId xmlns:a16="http://schemas.microsoft.com/office/drawing/2014/main" id="{A4014FB2-5FB5-472F-82CA-2A4BB3362D30}"/>
            </a:ext>
          </a:extLst>
        </xdr:cNvPr>
        <xdr:cNvCxnSpPr/>
      </xdr:nvCxnSpPr>
      <xdr:spPr>
        <a:xfrm>
          <a:off x="7018020" y="478536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38</xdr:row>
      <xdr:rowOff>274320</xdr:rowOff>
    </xdr:from>
    <xdr:to>
      <xdr:col>75</xdr:col>
      <xdr:colOff>0</xdr:colOff>
      <xdr:row>38</xdr:row>
      <xdr:rowOff>274320</xdr:rowOff>
    </xdr:to>
    <xdr:cxnSp macro="">
      <xdr:nvCxnSpPr>
        <xdr:cNvPr id="73" name="直線コネクタ 72">
          <a:extLst>
            <a:ext uri="{FF2B5EF4-FFF2-40B4-BE49-F238E27FC236}">
              <a16:creationId xmlns:a16="http://schemas.microsoft.com/office/drawing/2014/main" id="{955A6FDD-3168-4041-BF02-DD1931535243}"/>
            </a:ext>
          </a:extLst>
        </xdr:cNvPr>
        <xdr:cNvCxnSpPr/>
      </xdr:nvCxnSpPr>
      <xdr:spPr>
        <a:xfrm>
          <a:off x="7018020" y="478536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38</xdr:row>
      <xdr:rowOff>274320</xdr:rowOff>
    </xdr:from>
    <xdr:to>
      <xdr:col>75</xdr:col>
      <xdr:colOff>0</xdr:colOff>
      <xdr:row>38</xdr:row>
      <xdr:rowOff>274320</xdr:rowOff>
    </xdr:to>
    <xdr:cxnSp macro="">
      <xdr:nvCxnSpPr>
        <xdr:cNvPr id="74" name="直線コネクタ 73">
          <a:extLst>
            <a:ext uri="{FF2B5EF4-FFF2-40B4-BE49-F238E27FC236}">
              <a16:creationId xmlns:a16="http://schemas.microsoft.com/office/drawing/2014/main" id="{EEDF1A3F-FF93-4F4A-867B-6965D52036DA}"/>
            </a:ext>
          </a:extLst>
        </xdr:cNvPr>
        <xdr:cNvCxnSpPr/>
      </xdr:nvCxnSpPr>
      <xdr:spPr>
        <a:xfrm>
          <a:off x="7018020" y="478536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121920</xdr:colOff>
      <xdr:row>38</xdr:row>
      <xdr:rowOff>274320</xdr:rowOff>
    </xdr:from>
    <xdr:to>
      <xdr:col>75</xdr:col>
      <xdr:colOff>0</xdr:colOff>
      <xdr:row>38</xdr:row>
      <xdr:rowOff>274320</xdr:rowOff>
    </xdr:to>
    <xdr:cxnSp macro="">
      <xdr:nvCxnSpPr>
        <xdr:cNvPr id="75" name="直線コネクタ 74">
          <a:extLst>
            <a:ext uri="{FF2B5EF4-FFF2-40B4-BE49-F238E27FC236}">
              <a16:creationId xmlns:a16="http://schemas.microsoft.com/office/drawing/2014/main" id="{026C782E-778F-46B0-B764-37CFD9EEEF72}"/>
            </a:ext>
          </a:extLst>
        </xdr:cNvPr>
        <xdr:cNvCxnSpPr/>
      </xdr:nvCxnSpPr>
      <xdr:spPr>
        <a:xfrm>
          <a:off x="6789420" y="4785360"/>
          <a:ext cx="33604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25</xdr:row>
      <xdr:rowOff>274320</xdr:rowOff>
    </xdr:from>
    <xdr:to>
      <xdr:col>75</xdr:col>
      <xdr:colOff>0</xdr:colOff>
      <xdr:row>25</xdr:row>
      <xdr:rowOff>274320</xdr:rowOff>
    </xdr:to>
    <xdr:cxnSp macro="">
      <xdr:nvCxnSpPr>
        <xdr:cNvPr id="76" name="直線コネクタ 75">
          <a:extLst>
            <a:ext uri="{FF2B5EF4-FFF2-40B4-BE49-F238E27FC236}">
              <a16:creationId xmlns:a16="http://schemas.microsoft.com/office/drawing/2014/main" id="{4B611826-98F7-4177-B303-989CE8E84B99}"/>
            </a:ext>
          </a:extLst>
        </xdr:cNvPr>
        <xdr:cNvCxnSpPr/>
      </xdr:nvCxnSpPr>
      <xdr:spPr>
        <a:xfrm>
          <a:off x="7018020" y="92202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25</xdr:row>
      <xdr:rowOff>274320</xdr:rowOff>
    </xdr:from>
    <xdr:to>
      <xdr:col>75</xdr:col>
      <xdr:colOff>0</xdr:colOff>
      <xdr:row>25</xdr:row>
      <xdr:rowOff>274320</xdr:rowOff>
    </xdr:to>
    <xdr:cxnSp macro="">
      <xdr:nvCxnSpPr>
        <xdr:cNvPr id="77" name="直線コネクタ 76">
          <a:extLst>
            <a:ext uri="{FF2B5EF4-FFF2-40B4-BE49-F238E27FC236}">
              <a16:creationId xmlns:a16="http://schemas.microsoft.com/office/drawing/2014/main" id="{4DC96E96-7645-4EED-8AF6-F7840EEEC765}"/>
            </a:ext>
          </a:extLst>
        </xdr:cNvPr>
        <xdr:cNvCxnSpPr/>
      </xdr:nvCxnSpPr>
      <xdr:spPr>
        <a:xfrm>
          <a:off x="7018020" y="92202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25</xdr:row>
      <xdr:rowOff>274320</xdr:rowOff>
    </xdr:from>
    <xdr:to>
      <xdr:col>75</xdr:col>
      <xdr:colOff>0</xdr:colOff>
      <xdr:row>25</xdr:row>
      <xdr:rowOff>274320</xdr:rowOff>
    </xdr:to>
    <xdr:cxnSp macro="">
      <xdr:nvCxnSpPr>
        <xdr:cNvPr id="78" name="直線コネクタ 77">
          <a:extLst>
            <a:ext uri="{FF2B5EF4-FFF2-40B4-BE49-F238E27FC236}">
              <a16:creationId xmlns:a16="http://schemas.microsoft.com/office/drawing/2014/main" id="{A61CEE1D-8D01-4157-826E-681899875928}"/>
            </a:ext>
          </a:extLst>
        </xdr:cNvPr>
        <xdr:cNvCxnSpPr/>
      </xdr:nvCxnSpPr>
      <xdr:spPr>
        <a:xfrm>
          <a:off x="7018020" y="92202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121920</xdr:colOff>
      <xdr:row>25</xdr:row>
      <xdr:rowOff>274320</xdr:rowOff>
    </xdr:from>
    <xdr:to>
      <xdr:col>75</xdr:col>
      <xdr:colOff>0</xdr:colOff>
      <xdr:row>25</xdr:row>
      <xdr:rowOff>274320</xdr:rowOff>
    </xdr:to>
    <xdr:cxnSp macro="">
      <xdr:nvCxnSpPr>
        <xdr:cNvPr id="79" name="直線コネクタ 78">
          <a:extLst>
            <a:ext uri="{FF2B5EF4-FFF2-40B4-BE49-F238E27FC236}">
              <a16:creationId xmlns:a16="http://schemas.microsoft.com/office/drawing/2014/main" id="{6234B3D6-BB6D-455F-8071-49D4ED2F434C}"/>
            </a:ext>
          </a:extLst>
        </xdr:cNvPr>
        <xdr:cNvCxnSpPr/>
      </xdr:nvCxnSpPr>
      <xdr:spPr>
        <a:xfrm>
          <a:off x="6789420" y="922020"/>
          <a:ext cx="33604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25</xdr:row>
      <xdr:rowOff>274320</xdr:rowOff>
    </xdr:from>
    <xdr:to>
      <xdr:col>34</xdr:col>
      <xdr:colOff>0</xdr:colOff>
      <xdr:row>25</xdr:row>
      <xdr:rowOff>274320</xdr:rowOff>
    </xdr:to>
    <xdr:cxnSp macro="">
      <xdr:nvCxnSpPr>
        <xdr:cNvPr id="80" name="直線コネクタ 79">
          <a:extLst>
            <a:ext uri="{FF2B5EF4-FFF2-40B4-BE49-F238E27FC236}">
              <a16:creationId xmlns:a16="http://schemas.microsoft.com/office/drawing/2014/main" id="{238AB0E7-3C18-40A3-8BD2-03BC1F7C48E6}"/>
            </a:ext>
          </a:extLst>
        </xdr:cNvPr>
        <xdr:cNvCxnSpPr/>
      </xdr:nvCxnSpPr>
      <xdr:spPr>
        <a:xfrm>
          <a:off x="1417320" y="92202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25</xdr:row>
      <xdr:rowOff>274320</xdr:rowOff>
    </xdr:from>
    <xdr:to>
      <xdr:col>34</xdr:col>
      <xdr:colOff>0</xdr:colOff>
      <xdr:row>25</xdr:row>
      <xdr:rowOff>274320</xdr:rowOff>
    </xdr:to>
    <xdr:cxnSp macro="">
      <xdr:nvCxnSpPr>
        <xdr:cNvPr id="81" name="直線コネクタ 80">
          <a:extLst>
            <a:ext uri="{FF2B5EF4-FFF2-40B4-BE49-F238E27FC236}">
              <a16:creationId xmlns:a16="http://schemas.microsoft.com/office/drawing/2014/main" id="{95BFD72A-4D02-45FF-8F10-8CB24BA0F6A0}"/>
            </a:ext>
          </a:extLst>
        </xdr:cNvPr>
        <xdr:cNvCxnSpPr/>
      </xdr:nvCxnSpPr>
      <xdr:spPr>
        <a:xfrm>
          <a:off x="1417320" y="92202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25</xdr:row>
      <xdr:rowOff>274320</xdr:rowOff>
    </xdr:from>
    <xdr:to>
      <xdr:col>34</xdr:col>
      <xdr:colOff>0</xdr:colOff>
      <xdr:row>25</xdr:row>
      <xdr:rowOff>274320</xdr:rowOff>
    </xdr:to>
    <xdr:cxnSp macro="">
      <xdr:nvCxnSpPr>
        <xdr:cNvPr id="82" name="直線コネクタ 81">
          <a:extLst>
            <a:ext uri="{FF2B5EF4-FFF2-40B4-BE49-F238E27FC236}">
              <a16:creationId xmlns:a16="http://schemas.microsoft.com/office/drawing/2014/main" id="{7226E32B-319D-40E6-A1E8-DD5E05C307B3}"/>
            </a:ext>
          </a:extLst>
        </xdr:cNvPr>
        <xdr:cNvCxnSpPr/>
      </xdr:nvCxnSpPr>
      <xdr:spPr>
        <a:xfrm>
          <a:off x="1417320" y="92202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121920</xdr:colOff>
      <xdr:row>25</xdr:row>
      <xdr:rowOff>274320</xdr:rowOff>
    </xdr:from>
    <xdr:to>
      <xdr:col>34</xdr:col>
      <xdr:colOff>0</xdr:colOff>
      <xdr:row>25</xdr:row>
      <xdr:rowOff>274320</xdr:rowOff>
    </xdr:to>
    <xdr:cxnSp macro="">
      <xdr:nvCxnSpPr>
        <xdr:cNvPr id="83" name="直線コネクタ 82">
          <a:extLst>
            <a:ext uri="{FF2B5EF4-FFF2-40B4-BE49-F238E27FC236}">
              <a16:creationId xmlns:a16="http://schemas.microsoft.com/office/drawing/2014/main" id="{5C97BD72-DCAC-415C-BFC2-81D42A4BC005}"/>
            </a:ext>
          </a:extLst>
        </xdr:cNvPr>
        <xdr:cNvCxnSpPr/>
      </xdr:nvCxnSpPr>
      <xdr:spPr>
        <a:xfrm>
          <a:off x="1188720" y="922020"/>
          <a:ext cx="33604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49</xdr:row>
      <xdr:rowOff>274320</xdr:rowOff>
    </xdr:from>
    <xdr:to>
      <xdr:col>34</xdr:col>
      <xdr:colOff>0</xdr:colOff>
      <xdr:row>49</xdr:row>
      <xdr:rowOff>274320</xdr:rowOff>
    </xdr:to>
    <xdr:cxnSp macro="">
      <xdr:nvCxnSpPr>
        <xdr:cNvPr id="112" name="直線コネクタ 111">
          <a:extLst>
            <a:ext uri="{FF2B5EF4-FFF2-40B4-BE49-F238E27FC236}">
              <a16:creationId xmlns:a16="http://schemas.microsoft.com/office/drawing/2014/main" id="{0B4BCDBD-BD10-4814-B994-1A6FFF0CDB66}"/>
            </a:ext>
          </a:extLst>
        </xdr:cNvPr>
        <xdr:cNvCxnSpPr/>
      </xdr:nvCxnSpPr>
      <xdr:spPr>
        <a:xfrm>
          <a:off x="1417320" y="779526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62</xdr:row>
      <xdr:rowOff>274320</xdr:rowOff>
    </xdr:from>
    <xdr:to>
      <xdr:col>34</xdr:col>
      <xdr:colOff>0</xdr:colOff>
      <xdr:row>62</xdr:row>
      <xdr:rowOff>274320</xdr:rowOff>
    </xdr:to>
    <xdr:cxnSp macro="">
      <xdr:nvCxnSpPr>
        <xdr:cNvPr id="113" name="直線コネクタ 112">
          <a:extLst>
            <a:ext uri="{FF2B5EF4-FFF2-40B4-BE49-F238E27FC236}">
              <a16:creationId xmlns:a16="http://schemas.microsoft.com/office/drawing/2014/main" id="{B6BCFC0A-F7E5-42C2-B39C-1201ACFB44C5}"/>
            </a:ext>
          </a:extLst>
        </xdr:cNvPr>
        <xdr:cNvCxnSpPr/>
      </xdr:nvCxnSpPr>
      <xdr:spPr>
        <a:xfrm>
          <a:off x="1417320" y="1165860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62</xdr:row>
      <xdr:rowOff>274320</xdr:rowOff>
    </xdr:from>
    <xdr:to>
      <xdr:col>34</xdr:col>
      <xdr:colOff>0</xdr:colOff>
      <xdr:row>62</xdr:row>
      <xdr:rowOff>274320</xdr:rowOff>
    </xdr:to>
    <xdr:cxnSp macro="">
      <xdr:nvCxnSpPr>
        <xdr:cNvPr id="114" name="直線コネクタ 113">
          <a:extLst>
            <a:ext uri="{FF2B5EF4-FFF2-40B4-BE49-F238E27FC236}">
              <a16:creationId xmlns:a16="http://schemas.microsoft.com/office/drawing/2014/main" id="{19A31F3C-46D0-451A-82C7-9DFE8265F6F5}"/>
            </a:ext>
          </a:extLst>
        </xdr:cNvPr>
        <xdr:cNvCxnSpPr/>
      </xdr:nvCxnSpPr>
      <xdr:spPr>
        <a:xfrm>
          <a:off x="1417320" y="1165860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83820</xdr:colOff>
      <xdr:row>48</xdr:row>
      <xdr:rowOff>22860</xdr:rowOff>
    </xdr:from>
    <xdr:to>
      <xdr:col>3</xdr:col>
      <xdr:colOff>30480</xdr:colOff>
      <xdr:row>48</xdr:row>
      <xdr:rowOff>335280</xdr:rowOff>
    </xdr:to>
    <xdr:sp macro="" textlink="">
      <xdr:nvSpPr>
        <xdr:cNvPr id="115" name="テキスト ボックス 114">
          <a:extLst>
            <a:ext uri="{FF2B5EF4-FFF2-40B4-BE49-F238E27FC236}">
              <a16:creationId xmlns:a16="http://schemas.microsoft.com/office/drawing/2014/main" id="{303A6DDC-A6CE-4E4D-AECA-8F8CE6448921}"/>
            </a:ext>
          </a:extLst>
        </xdr:cNvPr>
        <xdr:cNvSpPr txBox="1"/>
      </xdr:nvSpPr>
      <xdr:spPr>
        <a:xfrm>
          <a:off x="83820" y="7200900"/>
          <a:ext cx="403860" cy="3124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n-ea"/>
              <a:ea typeface="+mn-ea"/>
            </a:rPr>
            <a:t>31</a:t>
          </a:r>
          <a:endParaRPr kumimoji="1" lang="ja-JP" altLang="en-US" sz="1200">
            <a:latin typeface="+mn-ea"/>
            <a:ea typeface="+mn-ea"/>
          </a:endParaRPr>
        </a:p>
      </xdr:txBody>
    </xdr:sp>
    <xdr:clientData fPrintsWithSheet="0"/>
  </xdr:twoCellAnchor>
  <xdr:twoCellAnchor>
    <xdr:from>
      <xdr:col>0</xdr:col>
      <xdr:colOff>129540</xdr:colOff>
      <xdr:row>61</xdr:row>
      <xdr:rowOff>22860</xdr:rowOff>
    </xdr:from>
    <xdr:to>
      <xdr:col>3</xdr:col>
      <xdr:colOff>76200</xdr:colOff>
      <xdr:row>61</xdr:row>
      <xdr:rowOff>335280</xdr:rowOff>
    </xdr:to>
    <xdr:sp macro="" textlink="">
      <xdr:nvSpPr>
        <xdr:cNvPr id="116" name="テキスト ボックス 115">
          <a:extLst>
            <a:ext uri="{FF2B5EF4-FFF2-40B4-BE49-F238E27FC236}">
              <a16:creationId xmlns:a16="http://schemas.microsoft.com/office/drawing/2014/main" id="{189805DB-57D9-4369-B37C-BC61FB25CCA6}"/>
            </a:ext>
          </a:extLst>
        </xdr:cNvPr>
        <xdr:cNvSpPr txBox="1"/>
      </xdr:nvSpPr>
      <xdr:spPr>
        <a:xfrm>
          <a:off x="129540" y="11064240"/>
          <a:ext cx="403860" cy="3124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n-ea"/>
              <a:ea typeface="+mn-ea"/>
            </a:rPr>
            <a:t>33</a:t>
          </a:r>
          <a:endParaRPr kumimoji="1" lang="ja-JP" altLang="en-US" sz="1200">
            <a:latin typeface="+mn-ea"/>
            <a:ea typeface="+mn-ea"/>
          </a:endParaRPr>
        </a:p>
      </xdr:txBody>
    </xdr:sp>
    <xdr:clientData fPrintsWithSheet="0"/>
  </xdr:twoCellAnchor>
  <xdr:twoCellAnchor>
    <xdr:from>
      <xdr:col>11</xdr:col>
      <xdr:colOff>15240</xdr:colOff>
      <xdr:row>62</xdr:row>
      <xdr:rowOff>274320</xdr:rowOff>
    </xdr:from>
    <xdr:to>
      <xdr:col>34</xdr:col>
      <xdr:colOff>0</xdr:colOff>
      <xdr:row>62</xdr:row>
      <xdr:rowOff>274320</xdr:rowOff>
    </xdr:to>
    <xdr:cxnSp macro="">
      <xdr:nvCxnSpPr>
        <xdr:cNvPr id="117" name="直線コネクタ 116">
          <a:extLst>
            <a:ext uri="{FF2B5EF4-FFF2-40B4-BE49-F238E27FC236}">
              <a16:creationId xmlns:a16="http://schemas.microsoft.com/office/drawing/2014/main" id="{7EE8E10A-7DCE-489A-84B3-5249C3B29E46}"/>
            </a:ext>
          </a:extLst>
        </xdr:cNvPr>
        <xdr:cNvCxnSpPr/>
      </xdr:nvCxnSpPr>
      <xdr:spPr>
        <a:xfrm>
          <a:off x="1417320" y="1165860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49</xdr:row>
      <xdr:rowOff>274320</xdr:rowOff>
    </xdr:from>
    <xdr:to>
      <xdr:col>75</xdr:col>
      <xdr:colOff>0</xdr:colOff>
      <xdr:row>49</xdr:row>
      <xdr:rowOff>274320</xdr:rowOff>
    </xdr:to>
    <xdr:cxnSp macro="">
      <xdr:nvCxnSpPr>
        <xdr:cNvPr id="118" name="直線コネクタ 117">
          <a:extLst>
            <a:ext uri="{FF2B5EF4-FFF2-40B4-BE49-F238E27FC236}">
              <a16:creationId xmlns:a16="http://schemas.microsoft.com/office/drawing/2014/main" id="{588A155B-F7C5-46AF-BFD4-C0BAD2500EEB}"/>
            </a:ext>
          </a:extLst>
        </xdr:cNvPr>
        <xdr:cNvCxnSpPr/>
      </xdr:nvCxnSpPr>
      <xdr:spPr>
        <a:xfrm>
          <a:off x="7018020" y="779526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83820</xdr:colOff>
      <xdr:row>48</xdr:row>
      <xdr:rowOff>22860</xdr:rowOff>
    </xdr:from>
    <xdr:to>
      <xdr:col>44</xdr:col>
      <xdr:colOff>30480</xdr:colOff>
      <xdr:row>48</xdr:row>
      <xdr:rowOff>335280</xdr:rowOff>
    </xdr:to>
    <xdr:sp macro="" textlink="">
      <xdr:nvSpPr>
        <xdr:cNvPr id="119" name="テキスト ボックス 118">
          <a:extLst>
            <a:ext uri="{FF2B5EF4-FFF2-40B4-BE49-F238E27FC236}">
              <a16:creationId xmlns:a16="http://schemas.microsoft.com/office/drawing/2014/main" id="{28407185-ED9C-4A59-A2DA-58E44BB69E10}"/>
            </a:ext>
          </a:extLst>
        </xdr:cNvPr>
        <xdr:cNvSpPr txBox="1"/>
      </xdr:nvSpPr>
      <xdr:spPr>
        <a:xfrm>
          <a:off x="5684520" y="7200900"/>
          <a:ext cx="403860" cy="3124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n-ea"/>
              <a:ea typeface="+mn-ea"/>
            </a:rPr>
            <a:t>32</a:t>
          </a:r>
          <a:endParaRPr kumimoji="1" lang="ja-JP" altLang="en-US" sz="1200">
            <a:latin typeface="+mn-ea"/>
            <a:ea typeface="+mn-ea"/>
          </a:endParaRPr>
        </a:p>
      </xdr:txBody>
    </xdr:sp>
    <xdr:clientData fPrintsWithSheet="0"/>
  </xdr:twoCellAnchor>
  <xdr:twoCellAnchor>
    <xdr:from>
      <xdr:col>8</xdr:col>
      <xdr:colOff>121920</xdr:colOff>
      <xdr:row>62</xdr:row>
      <xdr:rowOff>274320</xdr:rowOff>
    </xdr:from>
    <xdr:to>
      <xdr:col>34</xdr:col>
      <xdr:colOff>0</xdr:colOff>
      <xdr:row>62</xdr:row>
      <xdr:rowOff>274320</xdr:rowOff>
    </xdr:to>
    <xdr:cxnSp macro="">
      <xdr:nvCxnSpPr>
        <xdr:cNvPr id="120" name="直線コネクタ 119">
          <a:extLst>
            <a:ext uri="{FF2B5EF4-FFF2-40B4-BE49-F238E27FC236}">
              <a16:creationId xmlns:a16="http://schemas.microsoft.com/office/drawing/2014/main" id="{EE02CF0C-861E-4E4B-94A4-6C5E716A3A0B}"/>
            </a:ext>
          </a:extLst>
        </xdr:cNvPr>
        <xdr:cNvCxnSpPr/>
      </xdr:nvCxnSpPr>
      <xdr:spPr>
        <a:xfrm>
          <a:off x="1188720" y="11658600"/>
          <a:ext cx="33604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62</xdr:row>
      <xdr:rowOff>274320</xdr:rowOff>
    </xdr:from>
    <xdr:to>
      <xdr:col>75</xdr:col>
      <xdr:colOff>0</xdr:colOff>
      <xdr:row>62</xdr:row>
      <xdr:rowOff>274320</xdr:rowOff>
    </xdr:to>
    <xdr:cxnSp macro="">
      <xdr:nvCxnSpPr>
        <xdr:cNvPr id="121" name="直線コネクタ 120">
          <a:extLst>
            <a:ext uri="{FF2B5EF4-FFF2-40B4-BE49-F238E27FC236}">
              <a16:creationId xmlns:a16="http://schemas.microsoft.com/office/drawing/2014/main" id="{CFFF0631-7CF6-470F-956B-64E1D1884A05}"/>
            </a:ext>
          </a:extLst>
        </xdr:cNvPr>
        <xdr:cNvCxnSpPr/>
      </xdr:nvCxnSpPr>
      <xdr:spPr>
        <a:xfrm>
          <a:off x="7018020" y="1165860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62</xdr:row>
      <xdr:rowOff>274320</xdr:rowOff>
    </xdr:from>
    <xdr:to>
      <xdr:col>75</xdr:col>
      <xdr:colOff>0</xdr:colOff>
      <xdr:row>62</xdr:row>
      <xdr:rowOff>274320</xdr:rowOff>
    </xdr:to>
    <xdr:cxnSp macro="">
      <xdr:nvCxnSpPr>
        <xdr:cNvPr id="122" name="直線コネクタ 121">
          <a:extLst>
            <a:ext uri="{FF2B5EF4-FFF2-40B4-BE49-F238E27FC236}">
              <a16:creationId xmlns:a16="http://schemas.microsoft.com/office/drawing/2014/main" id="{8E628D39-0708-41A2-920F-EE0D9FE53A25}"/>
            </a:ext>
          </a:extLst>
        </xdr:cNvPr>
        <xdr:cNvCxnSpPr/>
      </xdr:nvCxnSpPr>
      <xdr:spPr>
        <a:xfrm>
          <a:off x="7018020" y="1165860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129540</xdr:colOff>
      <xdr:row>61</xdr:row>
      <xdr:rowOff>22860</xdr:rowOff>
    </xdr:from>
    <xdr:to>
      <xdr:col>44</xdr:col>
      <xdr:colOff>76200</xdr:colOff>
      <xdr:row>61</xdr:row>
      <xdr:rowOff>335280</xdr:rowOff>
    </xdr:to>
    <xdr:sp macro="" textlink="">
      <xdr:nvSpPr>
        <xdr:cNvPr id="123" name="テキスト ボックス 122">
          <a:extLst>
            <a:ext uri="{FF2B5EF4-FFF2-40B4-BE49-F238E27FC236}">
              <a16:creationId xmlns:a16="http://schemas.microsoft.com/office/drawing/2014/main" id="{8C6A40CC-3BCF-4495-BD48-1B4F317C734A}"/>
            </a:ext>
          </a:extLst>
        </xdr:cNvPr>
        <xdr:cNvSpPr txBox="1"/>
      </xdr:nvSpPr>
      <xdr:spPr>
        <a:xfrm>
          <a:off x="5730240" y="11064240"/>
          <a:ext cx="403860" cy="3124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n-ea"/>
              <a:ea typeface="+mn-ea"/>
            </a:rPr>
            <a:t>34</a:t>
          </a:r>
          <a:endParaRPr kumimoji="1" lang="ja-JP" altLang="en-US" sz="1200">
            <a:latin typeface="+mn-ea"/>
            <a:ea typeface="+mn-ea"/>
          </a:endParaRPr>
        </a:p>
      </xdr:txBody>
    </xdr:sp>
    <xdr:clientData fPrintsWithSheet="0"/>
  </xdr:twoCellAnchor>
  <xdr:twoCellAnchor>
    <xdr:from>
      <xdr:col>52</xdr:col>
      <xdr:colOff>15240</xdr:colOff>
      <xdr:row>62</xdr:row>
      <xdr:rowOff>274320</xdr:rowOff>
    </xdr:from>
    <xdr:to>
      <xdr:col>75</xdr:col>
      <xdr:colOff>0</xdr:colOff>
      <xdr:row>62</xdr:row>
      <xdr:rowOff>274320</xdr:rowOff>
    </xdr:to>
    <xdr:cxnSp macro="">
      <xdr:nvCxnSpPr>
        <xdr:cNvPr id="124" name="直線コネクタ 123">
          <a:extLst>
            <a:ext uri="{FF2B5EF4-FFF2-40B4-BE49-F238E27FC236}">
              <a16:creationId xmlns:a16="http://schemas.microsoft.com/office/drawing/2014/main" id="{E894CE73-784C-4C8A-8469-D1FCF417D04A}"/>
            </a:ext>
          </a:extLst>
        </xdr:cNvPr>
        <xdr:cNvCxnSpPr/>
      </xdr:nvCxnSpPr>
      <xdr:spPr>
        <a:xfrm>
          <a:off x="7018020" y="1165860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62</xdr:row>
      <xdr:rowOff>274320</xdr:rowOff>
    </xdr:from>
    <xdr:to>
      <xdr:col>75</xdr:col>
      <xdr:colOff>0</xdr:colOff>
      <xdr:row>62</xdr:row>
      <xdr:rowOff>274320</xdr:rowOff>
    </xdr:to>
    <xdr:cxnSp macro="">
      <xdr:nvCxnSpPr>
        <xdr:cNvPr id="125" name="直線コネクタ 124">
          <a:extLst>
            <a:ext uri="{FF2B5EF4-FFF2-40B4-BE49-F238E27FC236}">
              <a16:creationId xmlns:a16="http://schemas.microsoft.com/office/drawing/2014/main" id="{E8D7D6B0-DB6F-435C-95CC-894C30315A61}"/>
            </a:ext>
          </a:extLst>
        </xdr:cNvPr>
        <xdr:cNvCxnSpPr/>
      </xdr:nvCxnSpPr>
      <xdr:spPr>
        <a:xfrm>
          <a:off x="7018020" y="1165860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62</xdr:row>
      <xdr:rowOff>274320</xdr:rowOff>
    </xdr:from>
    <xdr:to>
      <xdr:col>75</xdr:col>
      <xdr:colOff>0</xdr:colOff>
      <xdr:row>62</xdr:row>
      <xdr:rowOff>274320</xdr:rowOff>
    </xdr:to>
    <xdr:cxnSp macro="">
      <xdr:nvCxnSpPr>
        <xdr:cNvPr id="126" name="直線コネクタ 125">
          <a:extLst>
            <a:ext uri="{FF2B5EF4-FFF2-40B4-BE49-F238E27FC236}">
              <a16:creationId xmlns:a16="http://schemas.microsoft.com/office/drawing/2014/main" id="{45EB79FB-D874-489D-AD1F-1334637CDB75}"/>
            </a:ext>
          </a:extLst>
        </xdr:cNvPr>
        <xdr:cNvCxnSpPr/>
      </xdr:nvCxnSpPr>
      <xdr:spPr>
        <a:xfrm>
          <a:off x="7018020" y="1165860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62</xdr:row>
      <xdr:rowOff>274320</xdr:rowOff>
    </xdr:from>
    <xdr:to>
      <xdr:col>75</xdr:col>
      <xdr:colOff>0</xdr:colOff>
      <xdr:row>62</xdr:row>
      <xdr:rowOff>274320</xdr:rowOff>
    </xdr:to>
    <xdr:cxnSp macro="">
      <xdr:nvCxnSpPr>
        <xdr:cNvPr id="127" name="直線コネクタ 126">
          <a:extLst>
            <a:ext uri="{FF2B5EF4-FFF2-40B4-BE49-F238E27FC236}">
              <a16:creationId xmlns:a16="http://schemas.microsoft.com/office/drawing/2014/main" id="{9CE29FF7-7ED4-4768-A35B-DDBF5603F998}"/>
            </a:ext>
          </a:extLst>
        </xdr:cNvPr>
        <xdr:cNvCxnSpPr/>
      </xdr:nvCxnSpPr>
      <xdr:spPr>
        <a:xfrm>
          <a:off x="7018020" y="1165860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62</xdr:row>
      <xdr:rowOff>274320</xdr:rowOff>
    </xdr:from>
    <xdr:to>
      <xdr:col>75</xdr:col>
      <xdr:colOff>0</xdr:colOff>
      <xdr:row>62</xdr:row>
      <xdr:rowOff>274320</xdr:rowOff>
    </xdr:to>
    <xdr:cxnSp macro="">
      <xdr:nvCxnSpPr>
        <xdr:cNvPr id="128" name="直線コネクタ 127">
          <a:extLst>
            <a:ext uri="{FF2B5EF4-FFF2-40B4-BE49-F238E27FC236}">
              <a16:creationId xmlns:a16="http://schemas.microsoft.com/office/drawing/2014/main" id="{463432C2-DDEA-4259-BBDF-DEDEC17C9A60}"/>
            </a:ext>
          </a:extLst>
        </xdr:cNvPr>
        <xdr:cNvCxnSpPr/>
      </xdr:nvCxnSpPr>
      <xdr:spPr>
        <a:xfrm>
          <a:off x="7018020" y="1165860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121920</xdr:colOff>
      <xdr:row>62</xdr:row>
      <xdr:rowOff>274320</xdr:rowOff>
    </xdr:from>
    <xdr:to>
      <xdr:col>75</xdr:col>
      <xdr:colOff>0</xdr:colOff>
      <xdr:row>62</xdr:row>
      <xdr:rowOff>274320</xdr:rowOff>
    </xdr:to>
    <xdr:cxnSp macro="">
      <xdr:nvCxnSpPr>
        <xdr:cNvPr id="129" name="直線コネクタ 128">
          <a:extLst>
            <a:ext uri="{FF2B5EF4-FFF2-40B4-BE49-F238E27FC236}">
              <a16:creationId xmlns:a16="http://schemas.microsoft.com/office/drawing/2014/main" id="{40B551D7-6CD3-4E3A-BD38-32F00D83BB14}"/>
            </a:ext>
          </a:extLst>
        </xdr:cNvPr>
        <xdr:cNvCxnSpPr/>
      </xdr:nvCxnSpPr>
      <xdr:spPr>
        <a:xfrm>
          <a:off x="6789420" y="11658600"/>
          <a:ext cx="33604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49</xdr:row>
      <xdr:rowOff>274320</xdr:rowOff>
    </xdr:from>
    <xdr:to>
      <xdr:col>75</xdr:col>
      <xdr:colOff>0</xdr:colOff>
      <xdr:row>49</xdr:row>
      <xdr:rowOff>274320</xdr:rowOff>
    </xdr:to>
    <xdr:cxnSp macro="">
      <xdr:nvCxnSpPr>
        <xdr:cNvPr id="130" name="直線コネクタ 129">
          <a:extLst>
            <a:ext uri="{FF2B5EF4-FFF2-40B4-BE49-F238E27FC236}">
              <a16:creationId xmlns:a16="http://schemas.microsoft.com/office/drawing/2014/main" id="{82C68278-38E7-43E0-9229-55E8FEC42F74}"/>
            </a:ext>
          </a:extLst>
        </xdr:cNvPr>
        <xdr:cNvCxnSpPr/>
      </xdr:nvCxnSpPr>
      <xdr:spPr>
        <a:xfrm>
          <a:off x="7018020" y="779526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49</xdr:row>
      <xdr:rowOff>274320</xdr:rowOff>
    </xdr:from>
    <xdr:to>
      <xdr:col>75</xdr:col>
      <xdr:colOff>0</xdr:colOff>
      <xdr:row>49</xdr:row>
      <xdr:rowOff>274320</xdr:rowOff>
    </xdr:to>
    <xdr:cxnSp macro="">
      <xdr:nvCxnSpPr>
        <xdr:cNvPr id="131" name="直線コネクタ 130">
          <a:extLst>
            <a:ext uri="{FF2B5EF4-FFF2-40B4-BE49-F238E27FC236}">
              <a16:creationId xmlns:a16="http://schemas.microsoft.com/office/drawing/2014/main" id="{23144B35-7F6F-4679-9B69-6B61C8F430D0}"/>
            </a:ext>
          </a:extLst>
        </xdr:cNvPr>
        <xdr:cNvCxnSpPr/>
      </xdr:nvCxnSpPr>
      <xdr:spPr>
        <a:xfrm>
          <a:off x="7018020" y="779526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49</xdr:row>
      <xdr:rowOff>274320</xdr:rowOff>
    </xdr:from>
    <xdr:to>
      <xdr:col>75</xdr:col>
      <xdr:colOff>0</xdr:colOff>
      <xdr:row>49</xdr:row>
      <xdr:rowOff>274320</xdr:rowOff>
    </xdr:to>
    <xdr:cxnSp macro="">
      <xdr:nvCxnSpPr>
        <xdr:cNvPr id="132" name="直線コネクタ 131">
          <a:extLst>
            <a:ext uri="{FF2B5EF4-FFF2-40B4-BE49-F238E27FC236}">
              <a16:creationId xmlns:a16="http://schemas.microsoft.com/office/drawing/2014/main" id="{9B44501A-2D07-4267-9CC9-34F765CC136B}"/>
            </a:ext>
          </a:extLst>
        </xdr:cNvPr>
        <xdr:cNvCxnSpPr/>
      </xdr:nvCxnSpPr>
      <xdr:spPr>
        <a:xfrm>
          <a:off x="7018020" y="779526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121920</xdr:colOff>
      <xdr:row>49</xdr:row>
      <xdr:rowOff>274320</xdr:rowOff>
    </xdr:from>
    <xdr:to>
      <xdr:col>75</xdr:col>
      <xdr:colOff>0</xdr:colOff>
      <xdr:row>49</xdr:row>
      <xdr:rowOff>274320</xdr:rowOff>
    </xdr:to>
    <xdr:cxnSp macro="">
      <xdr:nvCxnSpPr>
        <xdr:cNvPr id="133" name="直線コネクタ 132">
          <a:extLst>
            <a:ext uri="{FF2B5EF4-FFF2-40B4-BE49-F238E27FC236}">
              <a16:creationId xmlns:a16="http://schemas.microsoft.com/office/drawing/2014/main" id="{CA284FE4-90AC-42A5-B5F7-F7938096CC8E}"/>
            </a:ext>
          </a:extLst>
        </xdr:cNvPr>
        <xdr:cNvCxnSpPr/>
      </xdr:nvCxnSpPr>
      <xdr:spPr>
        <a:xfrm>
          <a:off x="6789420" y="7795260"/>
          <a:ext cx="33604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49</xdr:row>
      <xdr:rowOff>274320</xdr:rowOff>
    </xdr:from>
    <xdr:to>
      <xdr:col>34</xdr:col>
      <xdr:colOff>0</xdr:colOff>
      <xdr:row>49</xdr:row>
      <xdr:rowOff>274320</xdr:rowOff>
    </xdr:to>
    <xdr:cxnSp macro="">
      <xdr:nvCxnSpPr>
        <xdr:cNvPr id="134" name="直線コネクタ 133">
          <a:extLst>
            <a:ext uri="{FF2B5EF4-FFF2-40B4-BE49-F238E27FC236}">
              <a16:creationId xmlns:a16="http://schemas.microsoft.com/office/drawing/2014/main" id="{586FECFB-E5A7-4A37-A496-9D2038081299}"/>
            </a:ext>
          </a:extLst>
        </xdr:cNvPr>
        <xdr:cNvCxnSpPr/>
      </xdr:nvCxnSpPr>
      <xdr:spPr>
        <a:xfrm>
          <a:off x="1417320" y="779526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49</xdr:row>
      <xdr:rowOff>274320</xdr:rowOff>
    </xdr:from>
    <xdr:to>
      <xdr:col>34</xdr:col>
      <xdr:colOff>0</xdr:colOff>
      <xdr:row>49</xdr:row>
      <xdr:rowOff>274320</xdr:rowOff>
    </xdr:to>
    <xdr:cxnSp macro="">
      <xdr:nvCxnSpPr>
        <xdr:cNvPr id="135" name="直線コネクタ 134">
          <a:extLst>
            <a:ext uri="{FF2B5EF4-FFF2-40B4-BE49-F238E27FC236}">
              <a16:creationId xmlns:a16="http://schemas.microsoft.com/office/drawing/2014/main" id="{6C51A401-253D-4939-9995-606AB3F145FA}"/>
            </a:ext>
          </a:extLst>
        </xdr:cNvPr>
        <xdr:cNvCxnSpPr/>
      </xdr:nvCxnSpPr>
      <xdr:spPr>
        <a:xfrm>
          <a:off x="1417320" y="779526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49</xdr:row>
      <xdr:rowOff>274320</xdr:rowOff>
    </xdr:from>
    <xdr:to>
      <xdr:col>34</xdr:col>
      <xdr:colOff>0</xdr:colOff>
      <xdr:row>49</xdr:row>
      <xdr:rowOff>274320</xdr:rowOff>
    </xdr:to>
    <xdr:cxnSp macro="">
      <xdr:nvCxnSpPr>
        <xdr:cNvPr id="136" name="直線コネクタ 135">
          <a:extLst>
            <a:ext uri="{FF2B5EF4-FFF2-40B4-BE49-F238E27FC236}">
              <a16:creationId xmlns:a16="http://schemas.microsoft.com/office/drawing/2014/main" id="{5DAFB278-425C-420B-B67C-CEC3D09CAA44}"/>
            </a:ext>
          </a:extLst>
        </xdr:cNvPr>
        <xdr:cNvCxnSpPr/>
      </xdr:nvCxnSpPr>
      <xdr:spPr>
        <a:xfrm>
          <a:off x="1417320" y="779526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121920</xdr:colOff>
      <xdr:row>49</xdr:row>
      <xdr:rowOff>274320</xdr:rowOff>
    </xdr:from>
    <xdr:to>
      <xdr:col>34</xdr:col>
      <xdr:colOff>0</xdr:colOff>
      <xdr:row>49</xdr:row>
      <xdr:rowOff>274320</xdr:rowOff>
    </xdr:to>
    <xdr:cxnSp macro="">
      <xdr:nvCxnSpPr>
        <xdr:cNvPr id="137" name="直線コネクタ 136">
          <a:extLst>
            <a:ext uri="{FF2B5EF4-FFF2-40B4-BE49-F238E27FC236}">
              <a16:creationId xmlns:a16="http://schemas.microsoft.com/office/drawing/2014/main" id="{AF381029-0339-4393-9E37-4C29DDE841C5}"/>
            </a:ext>
          </a:extLst>
        </xdr:cNvPr>
        <xdr:cNvCxnSpPr/>
      </xdr:nvCxnSpPr>
      <xdr:spPr>
        <a:xfrm>
          <a:off x="1188720" y="7795260"/>
          <a:ext cx="33604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73</xdr:row>
      <xdr:rowOff>274320</xdr:rowOff>
    </xdr:from>
    <xdr:to>
      <xdr:col>34</xdr:col>
      <xdr:colOff>0</xdr:colOff>
      <xdr:row>73</xdr:row>
      <xdr:rowOff>274320</xdr:rowOff>
    </xdr:to>
    <xdr:cxnSp macro="">
      <xdr:nvCxnSpPr>
        <xdr:cNvPr id="164" name="直線コネクタ 163">
          <a:extLst>
            <a:ext uri="{FF2B5EF4-FFF2-40B4-BE49-F238E27FC236}">
              <a16:creationId xmlns:a16="http://schemas.microsoft.com/office/drawing/2014/main" id="{2D492ABD-A795-412E-8E97-3E828A65506C}"/>
            </a:ext>
          </a:extLst>
        </xdr:cNvPr>
        <xdr:cNvCxnSpPr/>
      </xdr:nvCxnSpPr>
      <xdr:spPr>
        <a:xfrm>
          <a:off x="1417320" y="779526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86</xdr:row>
      <xdr:rowOff>274320</xdr:rowOff>
    </xdr:from>
    <xdr:to>
      <xdr:col>34</xdr:col>
      <xdr:colOff>0</xdr:colOff>
      <xdr:row>86</xdr:row>
      <xdr:rowOff>274320</xdr:rowOff>
    </xdr:to>
    <xdr:cxnSp macro="">
      <xdr:nvCxnSpPr>
        <xdr:cNvPr id="165" name="直線コネクタ 164">
          <a:extLst>
            <a:ext uri="{FF2B5EF4-FFF2-40B4-BE49-F238E27FC236}">
              <a16:creationId xmlns:a16="http://schemas.microsoft.com/office/drawing/2014/main" id="{CC684F5A-72D2-49CA-8516-B3058F08BAE0}"/>
            </a:ext>
          </a:extLst>
        </xdr:cNvPr>
        <xdr:cNvCxnSpPr/>
      </xdr:nvCxnSpPr>
      <xdr:spPr>
        <a:xfrm>
          <a:off x="1417320" y="1165860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86</xdr:row>
      <xdr:rowOff>274320</xdr:rowOff>
    </xdr:from>
    <xdr:to>
      <xdr:col>34</xdr:col>
      <xdr:colOff>0</xdr:colOff>
      <xdr:row>86</xdr:row>
      <xdr:rowOff>274320</xdr:rowOff>
    </xdr:to>
    <xdr:cxnSp macro="">
      <xdr:nvCxnSpPr>
        <xdr:cNvPr id="166" name="直線コネクタ 165">
          <a:extLst>
            <a:ext uri="{FF2B5EF4-FFF2-40B4-BE49-F238E27FC236}">
              <a16:creationId xmlns:a16="http://schemas.microsoft.com/office/drawing/2014/main" id="{13373BF1-3FB5-419D-BEDD-156421D3E355}"/>
            </a:ext>
          </a:extLst>
        </xdr:cNvPr>
        <xdr:cNvCxnSpPr/>
      </xdr:nvCxnSpPr>
      <xdr:spPr>
        <a:xfrm>
          <a:off x="1417320" y="1165860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83820</xdr:colOff>
      <xdr:row>72</xdr:row>
      <xdr:rowOff>22860</xdr:rowOff>
    </xdr:from>
    <xdr:to>
      <xdr:col>3</xdr:col>
      <xdr:colOff>30480</xdr:colOff>
      <xdr:row>72</xdr:row>
      <xdr:rowOff>335280</xdr:rowOff>
    </xdr:to>
    <xdr:sp macro="" textlink="">
      <xdr:nvSpPr>
        <xdr:cNvPr id="167" name="テキスト ボックス 166">
          <a:extLst>
            <a:ext uri="{FF2B5EF4-FFF2-40B4-BE49-F238E27FC236}">
              <a16:creationId xmlns:a16="http://schemas.microsoft.com/office/drawing/2014/main" id="{2C3FE38D-2B45-4038-85F6-EDD7B9E84A86}"/>
            </a:ext>
          </a:extLst>
        </xdr:cNvPr>
        <xdr:cNvSpPr txBox="1"/>
      </xdr:nvSpPr>
      <xdr:spPr>
        <a:xfrm>
          <a:off x="83820" y="7200900"/>
          <a:ext cx="403860" cy="3124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n-ea"/>
              <a:ea typeface="+mn-ea"/>
            </a:rPr>
            <a:t>35</a:t>
          </a:r>
          <a:endParaRPr kumimoji="1" lang="ja-JP" altLang="en-US" sz="1200">
            <a:latin typeface="+mn-ea"/>
            <a:ea typeface="+mn-ea"/>
          </a:endParaRPr>
        </a:p>
      </xdr:txBody>
    </xdr:sp>
    <xdr:clientData fPrintsWithSheet="0"/>
  </xdr:twoCellAnchor>
  <xdr:twoCellAnchor>
    <xdr:from>
      <xdr:col>0</xdr:col>
      <xdr:colOff>129540</xdr:colOff>
      <xdr:row>85</xdr:row>
      <xdr:rowOff>22860</xdr:rowOff>
    </xdr:from>
    <xdr:to>
      <xdr:col>3</xdr:col>
      <xdr:colOff>76200</xdr:colOff>
      <xdr:row>85</xdr:row>
      <xdr:rowOff>335280</xdr:rowOff>
    </xdr:to>
    <xdr:sp macro="" textlink="">
      <xdr:nvSpPr>
        <xdr:cNvPr id="168" name="テキスト ボックス 167">
          <a:extLst>
            <a:ext uri="{FF2B5EF4-FFF2-40B4-BE49-F238E27FC236}">
              <a16:creationId xmlns:a16="http://schemas.microsoft.com/office/drawing/2014/main" id="{5D420B34-F570-4437-A7BD-E4A2CAFF8C7D}"/>
            </a:ext>
          </a:extLst>
        </xdr:cNvPr>
        <xdr:cNvSpPr txBox="1"/>
      </xdr:nvSpPr>
      <xdr:spPr>
        <a:xfrm>
          <a:off x="129540" y="11064240"/>
          <a:ext cx="403860" cy="3124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n-ea"/>
              <a:ea typeface="+mn-ea"/>
            </a:rPr>
            <a:t>37</a:t>
          </a:r>
          <a:endParaRPr kumimoji="1" lang="ja-JP" altLang="en-US" sz="1200">
            <a:latin typeface="+mn-ea"/>
            <a:ea typeface="+mn-ea"/>
          </a:endParaRPr>
        </a:p>
      </xdr:txBody>
    </xdr:sp>
    <xdr:clientData fPrintsWithSheet="0"/>
  </xdr:twoCellAnchor>
  <xdr:twoCellAnchor>
    <xdr:from>
      <xdr:col>11</xdr:col>
      <xdr:colOff>15240</xdr:colOff>
      <xdr:row>86</xdr:row>
      <xdr:rowOff>274320</xdr:rowOff>
    </xdr:from>
    <xdr:to>
      <xdr:col>34</xdr:col>
      <xdr:colOff>0</xdr:colOff>
      <xdr:row>86</xdr:row>
      <xdr:rowOff>274320</xdr:rowOff>
    </xdr:to>
    <xdr:cxnSp macro="">
      <xdr:nvCxnSpPr>
        <xdr:cNvPr id="169" name="直線コネクタ 168">
          <a:extLst>
            <a:ext uri="{FF2B5EF4-FFF2-40B4-BE49-F238E27FC236}">
              <a16:creationId xmlns:a16="http://schemas.microsoft.com/office/drawing/2014/main" id="{D0E1DB2C-5563-4131-B7E4-BE7FC633FFBF}"/>
            </a:ext>
          </a:extLst>
        </xdr:cNvPr>
        <xdr:cNvCxnSpPr/>
      </xdr:nvCxnSpPr>
      <xdr:spPr>
        <a:xfrm>
          <a:off x="1417320" y="1165860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73</xdr:row>
      <xdr:rowOff>274320</xdr:rowOff>
    </xdr:from>
    <xdr:to>
      <xdr:col>75</xdr:col>
      <xdr:colOff>0</xdr:colOff>
      <xdr:row>73</xdr:row>
      <xdr:rowOff>274320</xdr:rowOff>
    </xdr:to>
    <xdr:cxnSp macro="">
      <xdr:nvCxnSpPr>
        <xdr:cNvPr id="170" name="直線コネクタ 169">
          <a:extLst>
            <a:ext uri="{FF2B5EF4-FFF2-40B4-BE49-F238E27FC236}">
              <a16:creationId xmlns:a16="http://schemas.microsoft.com/office/drawing/2014/main" id="{C296D115-2397-47C8-A2E0-8A7CB59800D8}"/>
            </a:ext>
          </a:extLst>
        </xdr:cNvPr>
        <xdr:cNvCxnSpPr/>
      </xdr:nvCxnSpPr>
      <xdr:spPr>
        <a:xfrm>
          <a:off x="7018020" y="779526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83820</xdr:colOff>
      <xdr:row>72</xdr:row>
      <xdr:rowOff>22860</xdr:rowOff>
    </xdr:from>
    <xdr:to>
      <xdr:col>44</xdr:col>
      <xdr:colOff>30480</xdr:colOff>
      <xdr:row>72</xdr:row>
      <xdr:rowOff>335280</xdr:rowOff>
    </xdr:to>
    <xdr:sp macro="" textlink="">
      <xdr:nvSpPr>
        <xdr:cNvPr id="171" name="テキスト ボックス 170">
          <a:extLst>
            <a:ext uri="{FF2B5EF4-FFF2-40B4-BE49-F238E27FC236}">
              <a16:creationId xmlns:a16="http://schemas.microsoft.com/office/drawing/2014/main" id="{D7606493-FC7D-42B9-97B0-4D21C2D5FA08}"/>
            </a:ext>
          </a:extLst>
        </xdr:cNvPr>
        <xdr:cNvSpPr txBox="1"/>
      </xdr:nvSpPr>
      <xdr:spPr>
        <a:xfrm>
          <a:off x="5684520" y="7200900"/>
          <a:ext cx="403860" cy="3124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n-ea"/>
              <a:ea typeface="+mn-ea"/>
            </a:rPr>
            <a:t>36</a:t>
          </a:r>
          <a:endParaRPr kumimoji="1" lang="ja-JP" altLang="en-US" sz="1200">
            <a:latin typeface="+mn-ea"/>
            <a:ea typeface="+mn-ea"/>
          </a:endParaRPr>
        </a:p>
      </xdr:txBody>
    </xdr:sp>
    <xdr:clientData fPrintsWithSheet="0"/>
  </xdr:twoCellAnchor>
  <xdr:twoCellAnchor>
    <xdr:from>
      <xdr:col>8</xdr:col>
      <xdr:colOff>121920</xdr:colOff>
      <xdr:row>86</xdr:row>
      <xdr:rowOff>274320</xdr:rowOff>
    </xdr:from>
    <xdr:to>
      <xdr:col>34</xdr:col>
      <xdr:colOff>0</xdr:colOff>
      <xdr:row>86</xdr:row>
      <xdr:rowOff>274320</xdr:rowOff>
    </xdr:to>
    <xdr:cxnSp macro="">
      <xdr:nvCxnSpPr>
        <xdr:cNvPr id="172" name="直線コネクタ 171">
          <a:extLst>
            <a:ext uri="{FF2B5EF4-FFF2-40B4-BE49-F238E27FC236}">
              <a16:creationId xmlns:a16="http://schemas.microsoft.com/office/drawing/2014/main" id="{03A4B579-877A-40B9-972C-CAAEBA088CEB}"/>
            </a:ext>
          </a:extLst>
        </xdr:cNvPr>
        <xdr:cNvCxnSpPr/>
      </xdr:nvCxnSpPr>
      <xdr:spPr>
        <a:xfrm>
          <a:off x="1188720" y="11658600"/>
          <a:ext cx="33604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86</xdr:row>
      <xdr:rowOff>274320</xdr:rowOff>
    </xdr:from>
    <xdr:to>
      <xdr:col>75</xdr:col>
      <xdr:colOff>0</xdr:colOff>
      <xdr:row>86</xdr:row>
      <xdr:rowOff>274320</xdr:rowOff>
    </xdr:to>
    <xdr:cxnSp macro="">
      <xdr:nvCxnSpPr>
        <xdr:cNvPr id="173" name="直線コネクタ 172">
          <a:extLst>
            <a:ext uri="{FF2B5EF4-FFF2-40B4-BE49-F238E27FC236}">
              <a16:creationId xmlns:a16="http://schemas.microsoft.com/office/drawing/2014/main" id="{06D5DD52-D77E-49A7-804C-0AA649AF4F06}"/>
            </a:ext>
          </a:extLst>
        </xdr:cNvPr>
        <xdr:cNvCxnSpPr/>
      </xdr:nvCxnSpPr>
      <xdr:spPr>
        <a:xfrm>
          <a:off x="7018020" y="1165860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86</xdr:row>
      <xdr:rowOff>274320</xdr:rowOff>
    </xdr:from>
    <xdr:to>
      <xdr:col>75</xdr:col>
      <xdr:colOff>0</xdr:colOff>
      <xdr:row>86</xdr:row>
      <xdr:rowOff>274320</xdr:rowOff>
    </xdr:to>
    <xdr:cxnSp macro="">
      <xdr:nvCxnSpPr>
        <xdr:cNvPr id="174" name="直線コネクタ 173">
          <a:extLst>
            <a:ext uri="{FF2B5EF4-FFF2-40B4-BE49-F238E27FC236}">
              <a16:creationId xmlns:a16="http://schemas.microsoft.com/office/drawing/2014/main" id="{057AC0FE-4C28-4964-A666-FE0756CB27AF}"/>
            </a:ext>
          </a:extLst>
        </xdr:cNvPr>
        <xdr:cNvCxnSpPr/>
      </xdr:nvCxnSpPr>
      <xdr:spPr>
        <a:xfrm>
          <a:off x="7018020" y="1165860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129540</xdr:colOff>
      <xdr:row>85</xdr:row>
      <xdr:rowOff>22860</xdr:rowOff>
    </xdr:from>
    <xdr:to>
      <xdr:col>44</xdr:col>
      <xdr:colOff>76200</xdr:colOff>
      <xdr:row>85</xdr:row>
      <xdr:rowOff>335280</xdr:rowOff>
    </xdr:to>
    <xdr:sp macro="" textlink="">
      <xdr:nvSpPr>
        <xdr:cNvPr id="175" name="テキスト ボックス 174">
          <a:extLst>
            <a:ext uri="{FF2B5EF4-FFF2-40B4-BE49-F238E27FC236}">
              <a16:creationId xmlns:a16="http://schemas.microsoft.com/office/drawing/2014/main" id="{75E633FE-BCEF-4568-9B7A-9DAAB0E902A3}"/>
            </a:ext>
          </a:extLst>
        </xdr:cNvPr>
        <xdr:cNvSpPr txBox="1"/>
      </xdr:nvSpPr>
      <xdr:spPr>
        <a:xfrm>
          <a:off x="5730240" y="11064240"/>
          <a:ext cx="403860" cy="3124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n-ea"/>
              <a:ea typeface="+mn-ea"/>
            </a:rPr>
            <a:t>38</a:t>
          </a:r>
          <a:endParaRPr kumimoji="1" lang="ja-JP" altLang="en-US" sz="1200">
            <a:latin typeface="+mn-ea"/>
            <a:ea typeface="+mn-ea"/>
          </a:endParaRPr>
        </a:p>
      </xdr:txBody>
    </xdr:sp>
    <xdr:clientData fPrintsWithSheet="0"/>
  </xdr:twoCellAnchor>
  <xdr:twoCellAnchor>
    <xdr:from>
      <xdr:col>52</xdr:col>
      <xdr:colOff>15240</xdr:colOff>
      <xdr:row>86</xdr:row>
      <xdr:rowOff>274320</xdr:rowOff>
    </xdr:from>
    <xdr:to>
      <xdr:col>75</xdr:col>
      <xdr:colOff>0</xdr:colOff>
      <xdr:row>86</xdr:row>
      <xdr:rowOff>274320</xdr:rowOff>
    </xdr:to>
    <xdr:cxnSp macro="">
      <xdr:nvCxnSpPr>
        <xdr:cNvPr id="176" name="直線コネクタ 175">
          <a:extLst>
            <a:ext uri="{FF2B5EF4-FFF2-40B4-BE49-F238E27FC236}">
              <a16:creationId xmlns:a16="http://schemas.microsoft.com/office/drawing/2014/main" id="{97CD9BDC-A6AD-478C-9135-10017218737A}"/>
            </a:ext>
          </a:extLst>
        </xdr:cNvPr>
        <xdr:cNvCxnSpPr/>
      </xdr:nvCxnSpPr>
      <xdr:spPr>
        <a:xfrm>
          <a:off x="7018020" y="1165860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86</xdr:row>
      <xdr:rowOff>274320</xdr:rowOff>
    </xdr:from>
    <xdr:to>
      <xdr:col>75</xdr:col>
      <xdr:colOff>0</xdr:colOff>
      <xdr:row>86</xdr:row>
      <xdr:rowOff>274320</xdr:rowOff>
    </xdr:to>
    <xdr:cxnSp macro="">
      <xdr:nvCxnSpPr>
        <xdr:cNvPr id="177" name="直線コネクタ 176">
          <a:extLst>
            <a:ext uri="{FF2B5EF4-FFF2-40B4-BE49-F238E27FC236}">
              <a16:creationId xmlns:a16="http://schemas.microsoft.com/office/drawing/2014/main" id="{689DBDA2-21AE-4E8E-9F7C-3A7F2E07D1E3}"/>
            </a:ext>
          </a:extLst>
        </xdr:cNvPr>
        <xdr:cNvCxnSpPr/>
      </xdr:nvCxnSpPr>
      <xdr:spPr>
        <a:xfrm>
          <a:off x="7018020" y="1165860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86</xdr:row>
      <xdr:rowOff>274320</xdr:rowOff>
    </xdr:from>
    <xdr:to>
      <xdr:col>75</xdr:col>
      <xdr:colOff>0</xdr:colOff>
      <xdr:row>86</xdr:row>
      <xdr:rowOff>274320</xdr:rowOff>
    </xdr:to>
    <xdr:cxnSp macro="">
      <xdr:nvCxnSpPr>
        <xdr:cNvPr id="178" name="直線コネクタ 177">
          <a:extLst>
            <a:ext uri="{FF2B5EF4-FFF2-40B4-BE49-F238E27FC236}">
              <a16:creationId xmlns:a16="http://schemas.microsoft.com/office/drawing/2014/main" id="{FCCEA506-8BB0-4468-8DF4-48CE4ADE1DB3}"/>
            </a:ext>
          </a:extLst>
        </xdr:cNvPr>
        <xdr:cNvCxnSpPr/>
      </xdr:nvCxnSpPr>
      <xdr:spPr>
        <a:xfrm>
          <a:off x="7018020" y="1165860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86</xdr:row>
      <xdr:rowOff>274320</xdr:rowOff>
    </xdr:from>
    <xdr:to>
      <xdr:col>75</xdr:col>
      <xdr:colOff>0</xdr:colOff>
      <xdr:row>86</xdr:row>
      <xdr:rowOff>274320</xdr:rowOff>
    </xdr:to>
    <xdr:cxnSp macro="">
      <xdr:nvCxnSpPr>
        <xdr:cNvPr id="179" name="直線コネクタ 178">
          <a:extLst>
            <a:ext uri="{FF2B5EF4-FFF2-40B4-BE49-F238E27FC236}">
              <a16:creationId xmlns:a16="http://schemas.microsoft.com/office/drawing/2014/main" id="{97ED876A-FA11-45E2-8E5B-CD6CCBD74F67}"/>
            </a:ext>
          </a:extLst>
        </xdr:cNvPr>
        <xdr:cNvCxnSpPr/>
      </xdr:nvCxnSpPr>
      <xdr:spPr>
        <a:xfrm>
          <a:off x="7018020" y="1165860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86</xdr:row>
      <xdr:rowOff>274320</xdr:rowOff>
    </xdr:from>
    <xdr:to>
      <xdr:col>75</xdr:col>
      <xdr:colOff>0</xdr:colOff>
      <xdr:row>86</xdr:row>
      <xdr:rowOff>274320</xdr:rowOff>
    </xdr:to>
    <xdr:cxnSp macro="">
      <xdr:nvCxnSpPr>
        <xdr:cNvPr id="180" name="直線コネクタ 179">
          <a:extLst>
            <a:ext uri="{FF2B5EF4-FFF2-40B4-BE49-F238E27FC236}">
              <a16:creationId xmlns:a16="http://schemas.microsoft.com/office/drawing/2014/main" id="{9B00622B-ED71-4A2E-8972-609F8207B090}"/>
            </a:ext>
          </a:extLst>
        </xdr:cNvPr>
        <xdr:cNvCxnSpPr/>
      </xdr:nvCxnSpPr>
      <xdr:spPr>
        <a:xfrm>
          <a:off x="7018020" y="1165860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121920</xdr:colOff>
      <xdr:row>86</xdr:row>
      <xdr:rowOff>274320</xdr:rowOff>
    </xdr:from>
    <xdr:to>
      <xdr:col>75</xdr:col>
      <xdr:colOff>0</xdr:colOff>
      <xdr:row>86</xdr:row>
      <xdr:rowOff>274320</xdr:rowOff>
    </xdr:to>
    <xdr:cxnSp macro="">
      <xdr:nvCxnSpPr>
        <xdr:cNvPr id="181" name="直線コネクタ 180">
          <a:extLst>
            <a:ext uri="{FF2B5EF4-FFF2-40B4-BE49-F238E27FC236}">
              <a16:creationId xmlns:a16="http://schemas.microsoft.com/office/drawing/2014/main" id="{DA57E1AB-FF22-442B-B661-A9C64051091C}"/>
            </a:ext>
          </a:extLst>
        </xdr:cNvPr>
        <xdr:cNvCxnSpPr/>
      </xdr:nvCxnSpPr>
      <xdr:spPr>
        <a:xfrm>
          <a:off x="6789420" y="11658600"/>
          <a:ext cx="33604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73</xdr:row>
      <xdr:rowOff>274320</xdr:rowOff>
    </xdr:from>
    <xdr:to>
      <xdr:col>75</xdr:col>
      <xdr:colOff>0</xdr:colOff>
      <xdr:row>73</xdr:row>
      <xdr:rowOff>274320</xdr:rowOff>
    </xdr:to>
    <xdr:cxnSp macro="">
      <xdr:nvCxnSpPr>
        <xdr:cNvPr id="182" name="直線コネクタ 181">
          <a:extLst>
            <a:ext uri="{FF2B5EF4-FFF2-40B4-BE49-F238E27FC236}">
              <a16:creationId xmlns:a16="http://schemas.microsoft.com/office/drawing/2014/main" id="{8087C91C-FC57-4604-AD01-5BB0F4D40934}"/>
            </a:ext>
          </a:extLst>
        </xdr:cNvPr>
        <xdr:cNvCxnSpPr/>
      </xdr:nvCxnSpPr>
      <xdr:spPr>
        <a:xfrm>
          <a:off x="7018020" y="779526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73</xdr:row>
      <xdr:rowOff>274320</xdr:rowOff>
    </xdr:from>
    <xdr:to>
      <xdr:col>75</xdr:col>
      <xdr:colOff>0</xdr:colOff>
      <xdr:row>73</xdr:row>
      <xdr:rowOff>274320</xdr:rowOff>
    </xdr:to>
    <xdr:cxnSp macro="">
      <xdr:nvCxnSpPr>
        <xdr:cNvPr id="183" name="直線コネクタ 182">
          <a:extLst>
            <a:ext uri="{FF2B5EF4-FFF2-40B4-BE49-F238E27FC236}">
              <a16:creationId xmlns:a16="http://schemas.microsoft.com/office/drawing/2014/main" id="{41D37268-F51D-4DF0-A10D-264E4F0C1CE8}"/>
            </a:ext>
          </a:extLst>
        </xdr:cNvPr>
        <xdr:cNvCxnSpPr/>
      </xdr:nvCxnSpPr>
      <xdr:spPr>
        <a:xfrm>
          <a:off x="7018020" y="779526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73</xdr:row>
      <xdr:rowOff>274320</xdr:rowOff>
    </xdr:from>
    <xdr:to>
      <xdr:col>75</xdr:col>
      <xdr:colOff>0</xdr:colOff>
      <xdr:row>73</xdr:row>
      <xdr:rowOff>274320</xdr:rowOff>
    </xdr:to>
    <xdr:cxnSp macro="">
      <xdr:nvCxnSpPr>
        <xdr:cNvPr id="184" name="直線コネクタ 183">
          <a:extLst>
            <a:ext uri="{FF2B5EF4-FFF2-40B4-BE49-F238E27FC236}">
              <a16:creationId xmlns:a16="http://schemas.microsoft.com/office/drawing/2014/main" id="{16F6C825-2FCC-48C4-9DC0-47CA829BDFA7}"/>
            </a:ext>
          </a:extLst>
        </xdr:cNvPr>
        <xdr:cNvCxnSpPr/>
      </xdr:nvCxnSpPr>
      <xdr:spPr>
        <a:xfrm>
          <a:off x="7018020" y="779526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121920</xdr:colOff>
      <xdr:row>73</xdr:row>
      <xdr:rowOff>274320</xdr:rowOff>
    </xdr:from>
    <xdr:to>
      <xdr:col>75</xdr:col>
      <xdr:colOff>0</xdr:colOff>
      <xdr:row>73</xdr:row>
      <xdr:rowOff>274320</xdr:rowOff>
    </xdr:to>
    <xdr:cxnSp macro="">
      <xdr:nvCxnSpPr>
        <xdr:cNvPr id="185" name="直線コネクタ 184">
          <a:extLst>
            <a:ext uri="{FF2B5EF4-FFF2-40B4-BE49-F238E27FC236}">
              <a16:creationId xmlns:a16="http://schemas.microsoft.com/office/drawing/2014/main" id="{3572AC6A-C2A9-475B-8375-62C0E91D6013}"/>
            </a:ext>
          </a:extLst>
        </xdr:cNvPr>
        <xdr:cNvCxnSpPr/>
      </xdr:nvCxnSpPr>
      <xdr:spPr>
        <a:xfrm>
          <a:off x="6789420" y="7795260"/>
          <a:ext cx="33604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73</xdr:row>
      <xdr:rowOff>274320</xdr:rowOff>
    </xdr:from>
    <xdr:to>
      <xdr:col>34</xdr:col>
      <xdr:colOff>0</xdr:colOff>
      <xdr:row>73</xdr:row>
      <xdr:rowOff>274320</xdr:rowOff>
    </xdr:to>
    <xdr:cxnSp macro="">
      <xdr:nvCxnSpPr>
        <xdr:cNvPr id="186" name="直線コネクタ 185">
          <a:extLst>
            <a:ext uri="{FF2B5EF4-FFF2-40B4-BE49-F238E27FC236}">
              <a16:creationId xmlns:a16="http://schemas.microsoft.com/office/drawing/2014/main" id="{1F4A0C2E-635E-4CBB-AE87-922B8D22158C}"/>
            </a:ext>
          </a:extLst>
        </xdr:cNvPr>
        <xdr:cNvCxnSpPr/>
      </xdr:nvCxnSpPr>
      <xdr:spPr>
        <a:xfrm>
          <a:off x="1417320" y="779526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73</xdr:row>
      <xdr:rowOff>274320</xdr:rowOff>
    </xdr:from>
    <xdr:to>
      <xdr:col>34</xdr:col>
      <xdr:colOff>0</xdr:colOff>
      <xdr:row>73</xdr:row>
      <xdr:rowOff>274320</xdr:rowOff>
    </xdr:to>
    <xdr:cxnSp macro="">
      <xdr:nvCxnSpPr>
        <xdr:cNvPr id="187" name="直線コネクタ 186">
          <a:extLst>
            <a:ext uri="{FF2B5EF4-FFF2-40B4-BE49-F238E27FC236}">
              <a16:creationId xmlns:a16="http://schemas.microsoft.com/office/drawing/2014/main" id="{4A575649-C825-4731-9789-047A2660921B}"/>
            </a:ext>
          </a:extLst>
        </xdr:cNvPr>
        <xdr:cNvCxnSpPr/>
      </xdr:nvCxnSpPr>
      <xdr:spPr>
        <a:xfrm>
          <a:off x="1417320" y="779526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73</xdr:row>
      <xdr:rowOff>274320</xdr:rowOff>
    </xdr:from>
    <xdr:to>
      <xdr:col>34</xdr:col>
      <xdr:colOff>0</xdr:colOff>
      <xdr:row>73</xdr:row>
      <xdr:rowOff>274320</xdr:rowOff>
    </xdr:to>
    <xdr:cxnSp macro="">
      <xdr:nvCxnSpPr>
        <xdr:cNvPr id="188" name="直線コネクタ 187">
          <a:extLst>
            <a:ext uri="{FF2B5EF4-FFF2-40B4-BE49-F238E27FC236}">
              <a16:creationId xmlns:a16="http://schemas.microsoft.com/office/drawing/2014/main" id="{BF18488E-C4E9-4D81-A707-48525BF970CD}"/>
            </a:ext>
          </a:extLst>
        </xdr:cNvPr>
        <xdr:cNvCxnSpPr/>
      </xdr:nvCxnSpPr>
      <xdr:spPr>
        <a:xfrm>
          <a:off x="1417320" y="779526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121920</xdr:colOff>
      <xdr:row>73</xdr:row>
      <xdr:rowOff>274320</xdr:rowOff>
    </xdr:from>
    <xdr:to>
      <xdr:col>34</xdr:col>
      <xdr:colOff>0</xdr:colOff>
      <xdr:row>73</xdr:row>
      <xdr:rowOff>274320</xdr:rowOff>
    </xdr:to>
    <xdr:cxnSp macro="">
      <xdr:nvCxnSpPr>
        <xdr:cNvPr id="189" name="直線コネクタ 188">
          <a:extLst>
            <a:ext uri="{FF2B5EF4-FFF2-40B4-BE49-F238E27FC236}">
              <a16:creationId xmlns:a16="http://schemas.microsoft.com/office/drawing/2014/main" id="{FDF927AE-358F-4B3B-A714-E5401A787CA5}"/>
            </a:ext>
          </a:extLst>
        </xdr:cNvPr>
        <xdr:cNvCxnSpPr/>
      </xdr:nvCxnSpPr>
      <xdr:spPr>
        <a:xfrm>
          <a:off x="1188720" y="7795260"/>
          <a:ext cx="33604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97</xdr:row>
      <xdr:rowOff>274320</xdr:rowOff>
    </xdr:from>
    <xdr:to>
      <xdr:col>34</xdr:col>
      <xdr:colOff>0</xdr:colOff>
      <xdr:row>97</xdr:row>
      <xdr:rowOff>274320</xdr:rowOff>
    </xdr:to>
    <xdr:cxnSp macro="">
      <xdr:nvCxnSpPr>
        <xdr:cNvPr id="216" name="直線コネクタ 215">
          <a:extLst>
            <a:ext uri="{FF2B5EF4-FFF2-40B4-BE49-F238E27FC236}">
              <a16:creationId xmlns:a16="http://schemas.microsoft.com/office/drawing/2014/main" id="{DE96975A-4CC3-48A3-8FD8-09E782D1A854}"/>
            </a:ext>
          </a:extLst>
        </xdr:cNvPr>
        <xdr:cNvCxnSpPr/>
      </xdr:nvCxnSpPr>
      <xdr:spPr>
        <a:xfrm>
          <a:off x="1417320" y="779526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110</xdr:row>
      <xdr:rowOff>274320</xdr:rowOff>
    </xdr:from>
    <xdr:to>
      <xdr:col>34</xdr:col>
      <xdr:colOff>0</xdr:colOff>
      <xdr:row>110</xdr:row>
      <xdr:rowOff>274320</xdr:rowOff>
    </xdr:to>
    <xdr:cxnSp macro="">
      <xdr:nvCxnSpPr>
        <xdr:cNvPr id="217" name="直線コネクタ 216">
          <a:extLst>
            <a:ext uri="{FF2B5EF4-FFF2-40B4-BE49-F238E27FC236}">
              <a16:creationId xmlns:a16="http://schemas.microsoft.com/office/drawing/2014/main" id="{905E2F0D-B457-4D5A-A8CF-58A6EB9BAEF6}"/>
            </a:ext>
          </a:extLst>
        </xdr:cNvPr>
        <xdr:cNvCxnSpPr/>
      </xdr:nvCxnSpPr>
      <xdr:spPr>
        <a:xfrm>
          <a:off x="1417320" y="1165860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110</xdr:row>
      <xdr:rowOff>274320</xdr:rowOff>
    </xdr:from>
    <xdr:to>
      <xdr:col>34</xdr:col>
      <xdr:colOff>0</xdr:colOff>
      <xdr:row>110</xdr:row>
      <xdr:rowOff>274320</xdr:rowOff>
    </xdr:to>
    <xdr:cxnSp macro="">
      <xdr:nvCxnSpPr>
        <xdr:cNvPr id="218" name="直線コネクタ 217">
          <a:extLst>
            <a:ext uri="{FF2B5EF4-FFF2-40B4-BE49-F238E27FC236}">
              <a16:creationId xmlns:a16="http://schemas.microsoft.com/office/drawing/2014/main" id="{B795A840-1221-43D6-AA20-5D499F05273A}"/>
            </a:ext>
          </a:extLst>
        </xdr:cNvPr>
        <xdr:cNvCxnSpPr/>
      </xdr:nvCxnSpPr>
      <xdr:spPr>
        <a:xfrm>
          <a:off x="1417320" y="1165860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83820</xdr:colOff>
      <xdr:row>96</xdr:row>
      <xdr:rowOff>22860</xdr:rowOff>
    </xdr:from>
    <xdr:to>
      <xdr:col>3</xdr:col>
      <xdr:colOff>30480</xdr:colOff>
      <xdr:row>96</xdr:row>
      <xdr:rowOff>335280</xdr:rowOff>
    </xdr:to>
    <xdr:sp macro="" textlink="">
      <xdr:nvSpPr>
        <xdr:cNvPr id="219" name="テキスト ボックス 218">
          <a:extLst>
            <a:ext uri="{FF2B5EF4-FFF2-40B4-BE49-F238E27FC236}">
              <a16:creationId xmlns:a16="http://schemas.microsoft.com/office/drawing/2014/main" id="{86753E67-34A8-4EA3-B6CF-F5B33F440AC1}"/>
            </a:ext>
          </a:extLst>
        </xdr:cNvPr>
        <xdr:cNvSpPr txBox="1"/>
      </xdr:nvSpPr>
      <xdr:spPr>
        <a:xfrm>
          <a:off x="83820" y="7200900"/>
          <a:ext cx="403860" cy="3124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n-ea"/>
              <a:ea typeface="+mn-ea"/>
            </a:rPr>
            <a:t>39</a:t>
          </a:r>
          <a:endParaRPr kumimoji="1" lang="ja-JP" altLang="en-US" sz="1200">
            <a:latin typeface="+mn-ea"/>
            <a:ea typeface="+mn-ea"/>
          </a:endParaRPr>
        </a:p>
      </xdr:txBody>
    </xdr:sp>
    <xdr:clientData fPrintsWithSheet="0"/>
  </xdr:twoCellAnchor>
  <xdr:twoCellAnchor>
    <xdr:from>
      <xdr:col>0</xdr:col>
      <xdr:colOff>129540</xdr:colOff>
      <xdr:row>109</xdr:row>
      <xdr:rowOff>22860</xdr:rowOff>
    </xdr:from>
    <xdr:to>
      <xdr:col>3</xdr:col>
      <xdr:colOff>76200</xdr:colOff>
      <xdr:row>109</xdr:row>
      <xdr:rowOff>335280</xdr:rowOff>
    </xdr:to>
    <xdr:sp macro="" textlink="">
      <xdr:nvSpPr>
        <xdr:cNvPr id="220" name="テキスト ボックス 219">
          <a:extLst>
            <a:ext uri="{FF2B5EF4-FFF2-40B4-BE49-F238E27FC236}">
              <a16:creationId xmlns:a16="http://schemas.microsoft.com/office/drawing/2014/main" id="{6819AC63-6539-4C8A-AF65-B278F14346B2}"/>
            </a:ext>
          </a:extLst>
        </xdr:cNvPr>
        <xdr:cNvSpPr txBox="1"/>
      </xdr:nvSpPr>
      <xdr:spPr>
        <a:xfrm>
          <a:off x="129540" y="11064240"/>
          <a:ext cx="403860" cy="3124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n-ea"/>
              <a:ea typeface="+mn-ea"/>
            </a:rPr>
            <a:t>41</a:t>
          </a:r>
          <a:endParaRPr kumimoji="1" lang="ja-JP" altLang="en-US" sz="1200">
            <a:latin typeface="+mn-ea"/>
            <a:ea typeface="+mn-ea"/>
          </a:endParaRPr>
        </a:p>
      </xdr:txBody>
    </xdr:sp>
    <xdr:clientData fPrintsWithSheet="0"/>
  </xdr:twoCellAnchor>
  <xdr:twoCellAnchor>
    <xdr:from>
      <xdr:col>11</xdr:col>
      <xdr:colOff>15240</xdr:colOff>
      <xdr:row>110</xdr:row>
      <xdr:rowOff>274320</xdr:rowOff>
    </xdr:from>
    <xdr:to>
      <xdr:col>34</xdr:col>
      <xdr:colOff>0</xdr:colOff>
      <xdr:row>110</xdr:row>
      <xdr:rowOff>274320</xdr:rowOff>
    </xdr:to>
    <xdr:cxnSp macro="">
      <xdr:nvCxnSpPr>
        <xdr:cNvPr id="221" name="直線コネクタ 220">
          <a:extLst>
            <a:ext uri="{FF2B5EF4-FFF2-40B4-BE49-F238E27FC236}">
              <a16:creationId xmlns:a16="http://schemas.microsoft.com/office/drawing/2014/main" id="{9E84AAC2-8038-4D1D-A253-BE039491D1C8}"/>
            </a:ext>
          </a:extLst>
        </xdr:cNvPr>
        <xdr:cNvCxnSpPr/>
      </xdr:nvCxnSpPr>
      <xdr:spPr>
        <a:xfrm>
          <a:off x="1417320" y="1165860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97</xdr:row>
      <xdr:rowOff>274320</xdr:rowOff>
    </xdr:from>
    <xdr:to>
      <xdr:col>75</xdr:col>
      <xdr:colOff>0</xdr:colOff>
      <xdr:row>97</xdr:row>
      <xdr:rowOff>274320</xdr:rowOff>
    </xdr:to>
    <xdr:cxnSp macro="">
      <xdr:nvCxnSpPr>
        <xdr:cNvPr id="222" name="直線コネクタ 221">
          <a:extLst>
            <a:ext uri="{FF2B5EF4-FFF2-40B4-BE49-F238E27FC236}">
              <a16:creationId xmlns:a16="http://schemas.microsoft.com/office/drawing/2014/main" id="{DE260A1D-7325-4709-B777-665435D0B9F1}"/>
            </a:ext>
          </a:extLst>
        </xdr:cNvPr>
        <xdr:cNvCxnSpPr/>
      </xdr:nvCxnSpPr>
      <xdr:spPr>
        <a:xfrm>
          <a:off x="7018020" y="779526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83820</xdr:colOff>
      <xdr:row>96</xdr:row>
      <xdr:rowOff>22860</xdr:rowOff>
    </xdr:from>
    <xdr:to>
      <xdr:col>44</xdr:col>
      <xdr:colOff>30480</xdr:colOff>
      <xdr:row>96</xdr:row>
      <xdr:rowOff>335280</xdr:rowOff>
    </xdr:to>
    <xdr:sp macro="" textlink="">
      <xdr:nvSpPr>
        <xdr:cNvPr id="223" name="テキスト ボックス 222">
          <a:extLst>
            <a:ext uri="{FF2B5EF4-FFF2-40B4-BE49-F238E27FC236}">
              <a16:creationId xmlns:a16="http://schemas.microsoft.com/office/drawing/2014/main" id="{6BFC79B2-1AAF-4DF0-B459-A2D90A4875D3}"/>
            </a:ext>
          </a:extLst>
        </xdr:cNvPr>
        <xdr:cNvSpPr txBox="1"/>
      </xdr:nvSpPr>
      <xdr:spPr>
        <a:xfrm>
          <a:off x="5684520" y="7200900"/>
          <a:ext cx="403860" cy="3124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n-ea"/>
              <a:ea typeface="+mn-ea"/>
            </a:rPr>
            <a:t>40</a:t>
          </a:r>
          <a:endParaRPr kumimoji="1" lang="ja-JP" altLang="en-US" sz="1200">
            <a:latin typeface="+mn-ea"/>
            <a:ea typeface="+mn-ea"/>
          </a:endParaRPr>
        </a:p>
      </xdr:txBody>
    </xdr:sp>
    <xdr:clientData fPrintsWithSheet="0"/>
  </xdr:twoCellAnchor>
  <xdr:twoCellAnchor>
    <xdr:from>
      <xdr:col>8</xdr:col>
      <xdr:colOff>121920</xdr:colOff>
      <xdr:row>110</xdr:row>
      <xdr:rowOff>274320</xdr:rowOff>
    </xdr:from>
    <xdr:to>
      <xdr:col>34</xdr:col>
      <xdr:colOff>0</xdr:colOff>
      <xdr:row>110</xdr:row>
      <xdr:rowOff>274320</xdr:rowOff>
    </xdr:to>
    <xdr:cxnSp macro="">
      <xdr:nvCxnSpPr>
        <xdr:cNvPr id="224" name="直線コネクタ 223">
          <a:extLst>
            <a:ext uri="{FF2B5EF4-FFF2-40B4-BE49-F238E27FC236}">
              <a16:creationId xmlns:a16="http://schemas.microsoft.com/office/drawing/2014/main" id="{D04B12BF-6AF8-4F44-8572-FE870B2B37E5}"/>
            </a:ext>
          </a:extLst>
        </xdr:cNvPr>
        <xdr:cNvCxnSpPr/>
      </xdr:nvCxnSpPr>
      <xdr:spPr>
        <a:xfrm>
          <a:off x="1188720" y="11658600"/>
          <a:ext cx="33604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110</xdr:row>
      <xdr:rowOff>274320</xdr:rowOff>
    </xdr:from>
    <xdr:to>
      <xdr:col>75</xdr:col>
      <xdr:colOff>0</xdr:colOff>
      <xdr:row>110</xdr:row>
      <xdr:rowOff>274320</xdr:rowOff>
    </xdr:to>
    <xdr:cxnSp macro="">
      <xdr:nvCxnSpPr>
        <xdr:cNvPr id="225" name="直線コネクタ 224">
          <a:extLst>
            <a:ext uri="{FF2B5EF4-FFF2-40B4-BE49-F238E27FC236}">
              <a16:creationId xmlns:a16="http://schemas.microsoft.com/office/drawing/2014/main" id="{05369B5C-3E65-4CE6-87D0-59907AD63FE2}"/>
            </a:ext>
          </a:extLst>
        </xdr:cNvPr>
        <xdr:cNvCxnSpPr/>
      </xdr:nvCxnSpPr>
      <xdr:spPr>
        <a:xfrm>
          <a:off x="7018020" y="1165860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110</xdr:row>
      <xdr:rowOff>274320</xdr:rowOff>
    </xdr:from>
    <xdr:to>
      <xdr:col>75</xdr:col>
      <xdr:colOff>0</xdr:colOff>
      <xdr:row>110</xdr:row>
      <xdr:rowOff>274320</xdr:rowOff>
    </xdr:to>
    <xdr:cxnSp macro="">
      <xdr:nvCxnSpPr>
        <xdr:cNvPr id="226" name="直線コネクタ 225">
          <a:extLst>
            <a:ext uri="{FF2B5EF4-FFF2-40B4-BE49-F238E27FC236}">
              <a16:creationId xmlns:a16="http://schemas.microsoft.com/office/drawing/2014/main" id="{8142A978-C657-4107-9D94-02EF67FBC93D}"/>
            </a:ext>
          </a:extLst>
        </xdr:cNvPr>
        <xdr:cNvCxnSpPr/>
      </xdr:nvCxnSpPr>
      <xdr:spPr>
        <a:xfrm>
          <a:off x="7018020" y="1165860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129540</xdr:colOff>
      <xdr:row>109</xdr:row>
      <xdr:rowOff>22860</xdr:rowOff>
    </xdr:from>
    <xdr:to>
      <xdr:col>44</xdr:col>
      <xdr:colOff>76200</xdr:colOff>
      <xdr:row>109</xdr:row>
      <xdr:rowOff>335280</xdr:rowOff>
    </xdr:to>
    <xdr:sp macro="" textlink="">
      <xdr:nvSpPr>
        <xdr:cNvPr id="227" name="テキスト ボックス 226">
          <a:extLst>
            <a:ext uri="{FF2B5EF4-FFF2-40B4-BE49-F238E27FC236}">
              <a16:creationId xmlns:a16="http://schemas.microsoft.com/office/drawing/2014/main" id="{EC1CBBB0-09AE-4894-AAC5-88E764FA9AC2}"/>
            </a:ext>
          </a:extLst>
        </xdr:cNvPr>
        <xdr:cNvSpPr txBox="1"/>
      </xdr:nvSpPr>
      <xdr:spPr>
        <a:xfrm>
          <a:off x="5730240" y="11064240"/>
          <a:ext cx="403860" cy="3124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n-ea"/>
              <a:ea typeface="+mn-ea"/>
            </a:rPr>
            <a:t>42</a:t>
          </a:r>
          <a:endParaRPr kumimoji="1" lang="ja-JP" altLang="en-US" sz="1200">
            <a:latin typeface="+mn-ea"/>
            <a:ea typeface="+mn-ea"/>
          </a:endParaRPr>
        </a:p>
      </xdr:txBody>
    </xdr:sp>
    <xdr:clientData fPrintsWithSheet="0"/>
  </xdr:twoCellAnchor>
  <xdr:twoCellAnchor>
    <xdr:from>
      <xdr:col>52</xdr:col>
      <xdr:colOff>15240</xdr:colOff>
      <xdr:row>110</xdr:row>
      <xdr:rowOff>274320</xdr:rowOff>
    </xdr:from>
    <xdr:to>
      <xdr:col>75</xdr:col>
      <xdr:colOff>0</xdr:colOff>
      <xdr:row>110</xdr:row>
      <xdr:rowOff>274320</xdr:rowOff>
    </xdr:to>
    <xdr:cxnSp macro="">
      <xdr:nvCxnSpPr>
        <xdr:cNvPr id="228" name="直線コネクタ 227">
          <a:extLst>
            <a:ext uri="{FF2B5EF4-FFF2-40B4-BE49-F238E27FC236}">
              <a16:creationId xmlns:a16="http://schemas.microsoft.com/office/drawing/2014/main" id="{7FC754E0-3F02-4962-81BB-340408C13BC5}"/>
            </a:ext>
          </a:extLst>
        </xdr:cNvPr>
        <xdr:cNvCxnSpPr/>
      </xdr:nvCxnSpPr>
      <xdr:spPr>
        <a:xfrm>
          <a:off x="7018020" y="1165860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110</xdr:row>
      <xdr:rowOff>274320</xdr:rowOff>
    </xdr:from>
    <xdr:to>
      <xdr:col>75</xdr:col>
      <xdr:colOff>0</xdr:colOff>
      <xdr:row>110</xdr:row>
      <xdr:rowOff>274320</xdr:rowOff>
    </xdr:to>
    <xdr:cxnSp macro="">
      <xdr:nvCxnSpPr>
        <xdr:cNvPr id="229" name="直線コネクタ 228">
          <a:extLst>
            <a:ext uri="{FF2B5EF4-FFF2-40B4-BE49-F238E27FC236}">
              <a16:creationId xmlns:a16="http://schemas.microsoft.com/office/drawing/2014/main" id="{F0297D34-72E9-4A93-A39F-E3DF8B31AB1E}"/>
            </a:ext>
          </a:extLst>
        </xdr:cNvPr>
        <xdr:cNvCxnSpPr/>
      </xdr:nvCxnSpPr>
      <xdr:spPr>
        <a:xfrm>
          <a:off x="7018020" y="1165860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110</xdr:row>
      <xdr:rowOff>274320</xdr:rowOff>
    </xdr:from>
    <xdr:to>
      <xdr:col>75</xdr:col>
      <xdr:colOff>0</xdr:colOff>
      <xdr:row>110</xdr:row>
      <xdr:rowOff>274320</xdr:rowOff>
    </xdr:to>
    <xdr:cxnSp macro="">
      <xdr:nvCxnSpPr>
        <xdr:cNvPr id="230" name="直線コネクタ 229">
          <a:extLst>
            <a:ext uri="{FF2B5EF4-FFF2-40B4-BE49-F238E27FC236}">
              <a16:creationId xmlns:a16="http://schemas.microsoft.com/office/drawing/2014/main" id="{AB896DF0-170C-49AE-8A5D-ADE0259214AA}"/>
            </a:ext>
          </a:extLst>
        </xdr:cNvPr>
        <xdr:cNvCxnSpPr/>
      </xdr:nvCxnSpPr>
      <xdr:spPr>
        <a:xfrm>
          <a:off x="7018020" y="1165860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110</xdr:row>
      <xdr:rowOff>274320</xdr:rowOff>
    </xdr:from>
    <xdr:to>
      <xdr:col>75</xdr:col>
      <xdr:colOff>0</xdr:colOff>
      <xdr:row>110</xdr:row>
      <xdr:rowOff>274320</xdr:rowOff>
    </xdr:to>
    <xdr:cxnSp macro="">
      <xdr:nvCxnSpPr>
        <xdr:cNvPr id="231" name="直線コネクタ 230">
          <a:extLst>
            <a:ext uri="{FF2B5EF4-FFF2-40B4-BE49-F238E27FC236}">
              <a16:creationId xmlns:a16="http://schemas.microsoft.com/office/drawing/2014/main" id="{38F3FA3C-51CB-42D5-AA6B-B9CA1FA2F487}"/>
            </a:ext>
          </a:extLst>
        </xdr:cNvPr>
        <xdr:cNvCxnSpPr/>
      </xdr:nvCxnSpPr>
      <xdr:spPr>
        <a:xfrm>
          <a:off x="7018020" y="1165860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110</xdr:row>
      <xdr:rowOff>274320</xdr:rowOff>
    </xdr:from>
    <xdr:to>
      <xdr:col>75</xdr:col>
      <xdr:colOff>0</xdr:colOff>
      <xdr:row>110</xdr:row>
      <xdr:rowOff>274320</xdr:rowOff>
    </xdr:to>
    <xdr:cxnSp macro="">
      <xdr:nvCxnSpPr>
        <xdr:cNvPr id="232" name="直線コネクタ 231">
          <a:extLst>
            <a:ext uri="{FF2B5EF4-FFF2-40B4-BE49-F238E27FC236}">
              <a16:creationId xmlns:a16="http://schemas.microsoft.com/office/drawing/2014/main" id="{6A5B5DFA-55F8-440B-90E4-EB8077937DD0}"/>
            </a:ext>
          </a:extLst>
        </xdr:cNvPr>
        <xdr:cNvCxnSpPr/>
      </xdr:nvCxnSpPr>
      <xdr:spPr>
        <a:xfrm>
          <a:off x="7018020" y="1165860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121920</xdr:colOff>
      <xdr:row>110</xdr:row>
      <xdr:rowOff>274320</xdr:rowOff>
    </xdr:from>
    <xdr:to>
      <xdr:col>75</xdr:col>
      <xdr:colOff>0</xdr:colOff>
      <xdr:row>110</xdr:row>
      <xdr:rowOff>274320</xdr:rowOff>
    </xdr:to>
    <xdr:cxnSp macro="">
      <xdr:nvCxnSpPr>
        <xdr:cNvPr id="233" name="直線コネクタ 232">
          <a:extLst>
            <a:ext uri="{FF2B5EF4-FFF2-40B4-BE49-F238E27FC236}">
              <a16:creationId xmlns:a16="http://schemas.microsoft.com/office/drawing/2014/main" id="{793BA989-9C9B-4B30-8E30-1D6A43915213}"/>
            </a:ext>
          </a:extLst>
        </xdr:cNvPr>
        <xdr:cNvCxnSpPr/>
      </xdr:nvCxnSpPr>
      <xdr:spPr>
        <a:xfrm>
          <a:off x="6789420" y="11658600"/>
          <a:ext cx="33604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97</xdr:row>
      <xdr:rowOff>274320</xdr:rowOff>
    </xdr:from>
    <xdr:to>
      <xdr:col>75</xdr:col>
      <xdr:colOff>0</xdr:colOff>
      <xdr:row>97</xdr:row>
      <xdr:rowOff>274320</xdr:rowOff>
    </xdr:to>
    <xdr:cxnSp macro="">
      <xdr:nvCxnSpPr>
        <xdr:cNvPr id="234" name="直線コネクタ 233">
          <a:extLst>
            <a:ext uri="{FF2B5EF4-FFF2-40B4-BE49-F238E27FC236}">
              <a16:creationId xmlns:a16="http://schemas.microsoft.com/office/drawing/2014/main" id="{E958ACBF-8BC2-4551-AB0C-FE34F941E8B0}"/>
            </a:ext>
          </a:extLst>
        </xdr:cNvPr>
        <xdr:cNvCxnSpPr/>
      </xdr:nvCxnSpPr>
      <xdr:spPr>
        <a:xfrm>
          <a:off x="7018020" y="779526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97</xdr:row>
      <xdr:rowOff>274320</xdr:rowOff>
    </xdr:from>
    <xdr:to>
      <xdr:col>75</xdr:col>
      <xdr:colOff>0</xdr:colOff>
      <xdr:row>97</xdr:row>
      <xdr:rowOff>274320</xdr:rowOff>
    </xdr:to>
    <xdr:cxnSp macro="">
      <xdr:nvCxnSpPr>
        <xdr:cNvPr id="235" name="直線コネクタ 234">
          <a:extLst>
            <a:ext uri="{FF2B5EF4-FFF2-40B4-BE49-F238E27FC236}">
              <a16:creationId xmlns:a16="http://schemas.microsoft.com/office/drawing/2014/main" id="{41510C4A-B843-4AE8-8201-A080B2578C27}"/>
            </a:ext>
          </a:extLst>
        </xdr:cNvPr>
        <xdr:cNvCxnSpPr/>
      </xdr:nvCxnSpPr>
      <xdr:spPr>
        <a:xfrm>
          <a:off x="7018020" y="779526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97</xdr:row>
      <xdr:rowOff>274320</xdr:rowOff>
    </xdr:from>
    <xdr:to>
      <xdr:col>75</xdr:col>
      <xdr:colOff>0</xdr:colOff>
      <xdr:row>97</xdr:row>
      <xdr:rowOff>274320</xdr:rowOff>
    </xdr:to>
    <xdr:cxnSp macro="">
      <xdr:nvCxnSpPr>
        <xdr:cNvPr id="236" name="直線コネクタ 235">
          <a:extLst>
            <a:ext uri="{FF2B5EF4-FFF2-40B4-BE49-F238E27FC236}">
              <a16:creationId xmlns:a16="http://schemas.microsoft.com/office/drawing/2014/main" id="{92264D6E-047C-489F-A073-94A7D010B536}"/>
            </a:ext>
          </a:extLst>
        </xdr:cNvPr>
        <xdr:cNvCxnSpPr/>
      </xdr:nvCxnSpPr>
      <xdr:spPr>
        <a:xfrm>
          <a:off x="7018020" y="779526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121920</xdr:colOff>
      <xdr:row>97</xdr:row>
      <xdr:rowOff>274320</xdr:rowOff>
    </xdr:from>
    <xdr:to>
      <xdr:col>75</xdr:col>
      <xdr:colOff>0</xdr:colOff>
      <xdr:row>97</xdr:row>
      <xdr:rowOff>274320</xdr:rowOff>
    </xdr:to>
    <xdr:cxnSp macro="">
      <xdr:nvCxnSpPr>
        <xdr:cNvPr id="237" name="直線コネクタ 236">
          <a:extLst>
            <a:ext uri="{FF2B5EF4-FFF2-40B4-BE49-F238E27FC236}">
              <a16:creationId xmlns:a16="http://schemas.microsoft.com/office/drawing/2014/main" id="{72A63343-C98D-41A5-8F67-F9EE607D7A18}"/>
            </a:ext>
          </a:extLst>
        </xdr:cNvPr>
        <xdr:cNvCxnSpPr/>
      </xdr:nvCxnSpPr>
      <xdr:spPr>
        <a:xfrm>
          <a:off x="6789420" y="7795260"/>
          <a:ext cx="33604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97</xdr:row>
      <xdr:rowOff>274320</xdr:rowOff>
    </xdr:from>
    <xdr:to>
      <xdr:col>34</xdr:col>
      <xdr:colOff>0</xdr:colOff>
      <xdr:row>97</xdr:row>
      <xdr:rowOff>274320</xdr:rowOff>
    </xdr:to>
    <xdr:cxnSp macro="">
      <xdr:nvCxnSpPr>
        <xdr:cNvPr id="238" name="直線コネクタ 237">
          <a:extLst>
            <a:ext uri="{FF2B5EF4-FFF2-40B4-BE49-F238E27FC236}">
              <a16:creationId xmlns:a16="http://schemas.microsoft.com/office/drawing/2014/main" id="{9FC141C2-7A99-4A5F-AC12-FD86D9ADD93D}"/>
            </a:ext>
          </a:extLst>
        </xdr:cNvPr>
        <xdr:cNvCxnSpPr/>
      </xdr:nvCxnSpPr>
      <xdr:spPr>
        <a:xfrm>
          <a:off x="1417320" y="779526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97</xdr:row>
      <xdr:rowOff>274320</xdr:rowOff>
    </xdr:from>
    <xdr:to>
      <xdr:col>34</xdr:col>
      <xdr:colOff>0</xdr:colOff>
      <xdr:row>97</xdr:row>
      <xdr:rowOff>274320</xdr:rowOff>
    </xdr:to>
    <xdr:cxnSp macro="">
      <xdr:nvCxnSpPr>
        <xdr:cNvPr id="239" name="直線コネクタ 238">
          <a:extLst>
            <a:ext uri="{FF2B5EF4-FFF2-40B4-BE49-F238E27FC236}">
              <a16:creationId xmlns:a16="http://schemas.microsoft.com/office/drawing/2014/main" id="{57EE7279-3901-4115-B240-BE7C2D26B000}"/>
            </a:ext>
          </a:extLst>
        </xdr:cNvPr>
        <xdr:cNvCxnSpPr/>
      </xdr:nvCxnSpPr>
      <xdr:spPr>
        <a:xfrm>
          <a:off x="1417320" y="779526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97</xdr:row>
      <xdr:rowOff>274320</xdr:rowOff>
    </xdr:from>
    <xdr:to>
      <xdr:col>34</xdr:col>
      <xdr:colOff>0</xdr:colOff>
      <xdr:row>97</xdr:row>
      <xdr:rowOff>274320</xdr:rowOff>
    </xdr:to>
    <xdr:cxnSp macro="">
      <xdr:nvCxnSpPr>
        <xdr:cNvPr id="240" name="直線コネクタ 239">
          <a:extLst>
            <a:ext uri="{FF2B5EF4-FFF2-40B4-BE49-F238E27FC236}">
              <a16:creationId xmlns:a16="http://schemas.microsoft.com/office/drawing/2014/main" id="{EE72CF31-8A39-4EBB-BDCB-42AD837D1846}"/>
            </a:ext>
          </a:extLst>
        </xdr:cNvPr>
        <xdr:cNvCxnSpPr/>
      </xdr:nvCxnSpPr>
      <xdr:spPr>
        <a:xfrm>
          <a:off x="1417320" y="779526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121920</xdr:colOff>
      <xdr:row>97</xdr:row>
      <xdr:rowOff>274320</xdr:rowOff>
    </xdr:from>
    <xdr:to>
      <xdr:col>34</xdr:col>
      <xdr:colOff>0</xdr:colOff>
      <xdr:row>97</xdr:row>
      <xdr:rowOff>274320</xdr:rowOff>
    </xdr:to>
    <xdr:cxnSp macro="">
      <xdr:nvCxnSpPr>
        <xdr:cNvPr id="241" name="直線コネクタ 240">
          <a:extLst>
            <a:ext uri="{FF2B5EF4-FFF2-40B4-BE49-F238E27FC236}">
              <a16:creationId xmlns:a16="http://schemas.microsoft.com/office/drawing/2014/main" id="{B3B85A04-C65F-440D-93D4-D3701101ED58}"/>
            </a:ext>
          </a:extLst>
        </xdr:cNvPr>
        <xdr:cNvCxnSpPr/>
      </xdr:nvCxnSpPr>
      <xdr:spPr>
        <a:xfrm>
          <a:off x="1188720" y="7795260"/>
          <a:ext cx="33604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121</xdr:row>
      <xdr:rowOff>274320</xdr:rowOff>
    </xdr:from>
    <xdr:to>
      <xdr:col>34</xdr:col>
      <xdr:colOff>0</xdr:colOff>
      <xdr:row>121</xdr:row>
      <xdr:rowOff>274320</xdr:rowOff>
    </xdr:to>
    <xdr:cxnSp macro="">
      <xdr:nvCxnSpPr>
        <xdr:cNvPr id="268" name="直線コネクタ 267">
          <a:extLst>
            <a:ext uri="{FF2B5EF4-FFF2-40B4-BE49-F238E27FC236}">
              <a16:creationId xmlns:a16="http://schemas.microsoft.com/office/drawing/2014/main" id="{0CFAFB57-DBA0-4A33-855A-9A79C015F665}"/>
            </a:ext>
          </a:extLst>
        </xdr:cNvPr>
        <xdr:cNvCxnSpPr/>
      </xdr:nvCxnSpPr>
      <xdr:spPr>
        <a:xfrm>
          <a:off x="1417320" y="779526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134</xdr:row>
      <xdr:rowOff>274320</xdr:rowOff>
    </xdr:from>
    <xdr:to>
      <xdr:col>34</xdr:col>
      <xdr:colOff>0</xdr:colOff>
      <xdr:row>134</xdr:row>
      <xdr:rowOff>274320</xdr:rowOff>
    </xdr:to>
    <xdr:cxnSp macro="">
      <xdr:nvCxnSpPr>
        <xdr:cNvPr id="269" name="直線コネクタ 268">
          <a:extLst>
            <a:ext uri="{FF2B5EF4-FFF2-40B4-BE49-F238E27FC236}">
              <a16:creationId xmlns:a16="http://schemas.microsoft.com/office/drawing/2014/main" id="{BBDD4F88-98E6-45E9-9500-4736CE1BC8E5}"/>
            </a:ext>
          </a:extLst>
        </xdr:cNvPr>
        <xdr:cNvCxnSpPr/>
      </xdr:nvCxnSpPr>
      <xdr:spPr>
        <a:xfrm>
          <a:off x="1417320" y="1165860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134</xdr:row>
      <xdr:rowOff>274320</xdr:rowOff>
    </xdr:from>
    <xdr:to>
      <xdr:col>34</xdr:col>
      <xdr:colOff>0</xdr:colOff>
      <xdr:row>134</xdr:row>
      <xdr:rowOff>274320</xdr:rowOff>
    </xdr:to>
    <xdr:cxnSp macro="">
      <xdr:nvCxnSpPr>
        <xdr:cNvPr id="270" name="直線コネクタ 269">
          <a:extLst>
            <a:ext uri="{FF2B5EF4-FFF2-40B4-BE49-F238E27FC236}">
              <a16:creationId xmlns:a16="http://schemas.microsoft.com/office/drawing/2014/main" id="{744BE1DF-FD85-4C71-9433-6B7936470FA1}"/>
            </a:ext>
          </a:extLst>
        </xdr:cNvPr>
        <xdr:cNvCxnSpPr/>
      </xdr:nvCxnSpPr>
      <xdr:spPr>
        <a:xfrm>
          <a:off x="1417320" y="1165860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83820</xdr:colOff>
      <xdr:row>120</xdr:row>
      <xdr:rowOff>22860</xdr:rowOff>
    </xdr:from>
    <xdr:to>
      <xdr:col>3</xdr:col>
      <xdr:colOff>30480</xdr:colOff>
      <xdr:row>120</xdr:row>
      <xdr:rowOff>335280</xdr:rowOff>
    </xdr:to>
    <xdr:sp macro="" textlink="">
      <xdr:nvSpPr>
        <xdr:cNvPr id="271" name="テキスト ボックス 270">
          <a:extLst>
            <a:ext uri="{FF2B5EF4-FFF2-40B4-BE49-F238E27FC236}">
              <a16:creationId xmlns:a16="http://schemas.microsoft.com/office/drawing/2014/main" id="{CCA2DE31-1D28-475C-82F4-CA0147DC3682}"/>
            </a:ext>
          </a:extLst>
        </xdr:cNvPr>
        <xdr:cNvSpPr txBox="1"/>
      </xdr:nvSpPr>
      <xdr:spPr>
        <a:xfrm>
          <a:off x="83820" y="7200900"/>
          <a:ext cx="403860" cy="3124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n-ea"/>
              <a:ea typeface="+mn-ea"/>
            </a:rPr>
            <a:t>43</a:t>
          </a:r>
          <a:endParaRPr kumimoji="1" lang="ja-JP" altLang="en-US" sz="1200">
            <a:latin typeface="+mn-ea"/>
            <a:ea typeface="+mn-ea"/>
          </a:endParaRPr>
        </a:p>
      </xdr:txBody>
    </xdr:sp>
    <xdr:clientData fPrintsWithSheet="0"/>
  </xdr:twoCellAnchor>
  <xdr:twoCellAnchor>
    <xdr:from>
      <xdr:col>0</xdr:col>
      <xdr:colOff>129540</xdr:colOff>
      <xdr:row>133</xdr:row>
      <xdr:rowOff>22860</xdr:rowOff>
    </xdr:from>
    <xdr:to>
      <xdr:col>3</xdr:col>
      <xdr:colOff>76200</xdr:colOff>
      <xdr:row>133</xdr:row>
      <xdr:rowOff>335280</xdr:rowOff>
    </xdr:to>
    <xdr:sp macro="" textlink="">
      <xdr:nvSpPr>
        <xdr:cNvPr id="272" name="テキスト ボックス 271">
          <a:extLst>
            <a:ext uri="{FF2B5EF4-FFF2-40B4-BE49-F238E27FC236}">
              <a16:creationId xmlns:a16="http://schemas.microsoft.com/office/drawing/2014/main" id="{25280555-CAE5-4169-9529-1E3A29BC6D49}"/>
            </a:ext>
          </a:extLst>
        </xdr:cNvPr>
        <xdr:cNvSpPr txBox="1"/>
      </xdr:nvSpPr>
      <xdr:spPr>
        <a:xfrm>
          <a:off x="129540" y="11064240"/>
          <a:ext cx="403860" cy="3124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n-ea"/>
              <a:ea typeface="+mn-ea"/>
            </a:rPr>
            <a:t>45</a:t>
          </a:r>
          <a:endParaRPr kumimoji="1" lang="ja-JP" altLang="en-US" sz="1200">
            <a:latin typeface="+mn-ea"/>
            <a:ea typeface="+mn-ea"/>
          </a:endParaRPr>
        </a:p>
      </xdr:txBody>
    </xdr:sp>
    <xdr:clientData fPrintsWithSheet="0"/>
  </xdr:twoCellAnchor>
  <xdr:twoCellAnchor>
    <xdr:from>
      <xdr:col>11</xdr:col>
      <xdr:colOff>15240</xdr:colOff>
      <xdr:row>134</xdr:row>
      <xdr:rowOff>274320</xdr:rowOff>
    </xdr:from>
    <xdr:to>
      <xdr:col>34</xdr:col>
      <xdr:colOff>0</xdr:colOff>
      <xdr:row>134</xdr:row>
      <xdr:rowOff>274320</xdr:rowOff>
    </xdr:to>
    <xdr:cxnSp macro="">
      <xdr:nvCxnSpPr>
        <xdr:cNvPr id="273" name="直線コネクタ 272">
          <a:extLst>
            <a:ext uri="{FF2B5EF4-FFF2-40B4-BE49-F238E27FC236}">
              <a16:creationId xmlns:a16="http://schemas.microsoft.com/office/drawing/2014/main" id="{B3B94338-F713-4B2B-BB1C-C53EE6F255A0}"/>
            </a:ext>
          </a:extLst>
        </xdr:cNvPr>
        <xdr:cNvCxnSpPr/>
      </xdr:nvCxnSpPr>
      <xdr:spPr>
        <a:xfrm>
          <a:off x="1417320" y="1165860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121</xdr:row>
      <xdr:rowOff>274320</xdr:rowOff>
    </xdr:from>
    <xdr:to>
      <xdr:col>75</xdr:col>
      <xdr:colOff>0</xdr:colOff>
      <xdr:row>121</xdr:row>
      <xdr:rowOff>274320</xdr:rowOff>
    </xdr:to>
    <xdr:cxnSp macro="">
      <xdr:nvCxnSpPr>
        <xdr:cNvPr id="274" name="直線コネクタ 273">
          <a:extLst>
            <a:ext uri="{FF2B5EF4-FFF2-40B4-BE49-F238E27FC236}">
              <a16:creationId xmlns:a16="http://schemas.microsoft.com/office/drawing/2014/main" id="{E2BB0921-152C-4BE2-9A61-B7DE3F677CC0}"/>
            </a:ext>
          </a:extLst>
        </xdr:cNvPr>
        <xdr:cNvCxnSpPr/>
      </xdr:nvCxnSpPr>
      <xdr:spPr>
        <a:xfrm>
          <a:off x="7018020" y="779526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83820</xdr:colOff>
      <xdr:row>120</xdr:row>
      <xdr:rowOff>22860</xdr:rowOff>
    </xdr:from>
    <xdr:to>
      <xdr:col>44</xdr:col>
      <xdr:colOff>30480</xdr:colOff>
      <xdr:row>120</xdr:row>
      <xdr:rowOff>335280</xdr:rowOff>
    </xdr:to>
    <xdr:sp macro="" textlink="">
      <xdr:nvSpPr>
        <xdr:cNvPr id="275" name="テキスト ボックス 274">
          <a:extLst>
            <a:ext uri="{FF2B5EF4-FFF2-40B4-BE49-F238E27FC236}">
              <a16:creationId xmlns:a16="http://schemas.microsoft.com/office/drawing/2014/main" id="{EBC007F7-B9EC-486A-9903-CD9647C2E8DA}"/>
            </a:ext>
          </a:extLst>
        </xdr:cNvPr>
        <xdr:cNvSpPr txBox="1"/>
      </xdr:nvSpPr>
      <xdr:spPr>
        <a:xfrm>
          <a:off x="5684520" y="7200900"/>
          <a:ext cx="403860" cy="3124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n-ea"/>
              <a:ea typeface="+mn-ea"/>
            </a:rPr>
            <a:t>44</a:t>
          </a:r>
          <a:endParaRPr kumimoji="1" lang="ja-JP" altLang="en-US" sz="1200">
            <a:latin typeface="+mn-ea"/>
            <a:ea typeface="+mn-ea"/>
          </a:endParaRPr>
        </a:p>
      </xdr:txBody>
    </xdr:sp>
    <xdr:clientData fPrintsWithSheet="0"/>
  </xdr:twoCellAnchor>
  <xdr:twoCellAnchor>
    <xdr:from>
      <xdr:col>8</xdr:col>
      <xdr:colOff>121920</xdr:colOff>
      <xdr:row>134</xdr:row>
      <xdr:rowOff>274320</xdr:rowOff>
    </xdr:from>
    <xdr:to>
      <xdr:col>34</xdr:col>
      <xdr:colOff>0</xdr:colOff>
      <xdr:row>134</xdr:row>
      <xdr:rowOff>274320</xdr:rowOff>
    </xdr:to>
    <xdr:cxnSp macro="">
      <xdr:nvCxnSpPr>
        <xdr:cNvPr id="276" name="直線コネクタ 275">
          <a:extLst>
            <a:ext uri="{FF2B5EF4-FFF2-40B4-BE49-F238E27FC236}">
              <a16:creationId xmlns:a16="http://schemas.microsoft.com/office/drawing/2014/main" id="{C2A17590-5E10-4926-A45C-C68EB76F1286}"/>
            </a:ext>
          </a:extLst>
        </xdr:cNvPr>
        <xdr:cNvCxnSpPr/>
      </xdr:nvCxnSpPr>
      <xdr:spPr>
        <a:xfrm>
          <a:off x="1188720" y="11658600"/>
          <a:ext cx="33604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134</xdr:row>
      <xdr:rowOff>274320</xdr:rowOff>
    </xdr:from>
    <xdr:to>
      <xdr:col>75</xdr:col>
      <xdr:colOff>0</xdr:colOff>
      <xdr:row>134</xdr:row>
      <xdr:rowOff>274320</xdr:rowOff>
    </xdr:to>
    <xdr:cxnSp macro="">
      <xdr:nvCxnSpPr>
        <xdr:cNvPr id="277" name="直線コネクタ 276">
          <a:extLst>
            <a:ext uri="{FF2B5EF4-FFF2-40B4-BE49-F238E27FC236}">
              <a16:creationId xmlns:a16="http://schemas.microsoft.com/office/drawing/2014/main" id="{C6BF50B9-E540-4B6E-9A4D-83D8FED187E7}"/>
            </a:ext>
          </a:extLst>
        </xdr:cNvPr>
        <xdr:cNvCxnSpPr/>
      </xdr:nvCxnSpPr>
      <xdr:spPr>
        <a:xfrm>
          <a:off x="7018020" y="1165860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134</xdr:row>
      <xdr:rowOff>274320</xdr:rowOff>
    </xdr:from>
    <xdr:to>
      <xdr:col>75</xdr:col>
      <xdr:colOff>0</xdr:colOff>
      <xdr:row>134</xdr:row>
      <xdr:rowOff>274320</xdr:rowOff>
    </xdr:to>
    <xdr:cxnSp macro="">
      <xdr:nvCxnSpPr>
        <xdr:cNvPr id="278" name="直線コネクタ 277">
          <a:extLst>
            <a:ext uri="{FF2B5EF4-FFF2-40B4-BE49-F238E27FC236}">
              <a16:creationId xmlns:a16="http://schemas.microsoft.com/office/drawing/2014/main" id="{82176E3A-60D9-4B93-8915-9EFB2B189C49}"/>
            </a:ext>
          </a:extLst>
        </xdr:cNvPr>
        <xdr:cNvCxnSpPr/>
      </xdr:nvCxnSpPr>
      <xdr:spPr>
        <a:xfrm>
          <a:off x="7018020" y="1165860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129540</xdr:colOff>
      <xdr:row>133</xdr:row>
      <xdr:rowOff>22860</xdr:rowOff>
    </xdr:from>
    <xdr:to>
      <xdr:col>44</xdr:col>
      <xdr:colOff>76200</xdr:colOff>
      <xdr:row>133</xdr:row>
      <xdr:rowOff>335280</xdr:rowOff>
    </xdr:to>
    <xdr:sp macro="" textlink="">
      <xdr:nvSpPr>
        <xdr:cNvPr id="279" name="テキスト ボックス 278">
          <a:extLst>
            <a:ext uri="{FF2B5EF4-FFF2-40B4-BE49-F238E27FC236}">
              <a16:creationId xmlns:a16="http://schemas.microsoft.com/office/drawing/2014/main" id="{B8FE2C5D-5714-4965-889D-3B18E226E6A2}"/>
            </a:ext>
          </a:extLst>
        </xdr:cNvPr>
        <xdr:cNvSpPr txBox="1"/>
      </xdr:nvSpPr>
      <xdr:spPr>
        <a:xfrm>
          <a:off x="5730240" y="11064240"/>
          <a:ext cx="403860" cy="3124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n-ea"/>
              <a:ea typeface="+mn-ea"/>
            </a:rPr>
            <a:t>46</a:t>
          </a:r>
          <a:endParaRPr kumimoji="1" lang="ja-JP" altLang="en-US" sz="1200">
            <a:latin typeface="+mn-ea"/>
            <a:ea typeface="+mn-ea"/>
          </a:endParaRPr>
        </a:p>
      </xdr:txBody>
    </xdr:sp>
    <xdr:clientData fPrintsWithSheet="0"/>
  </xdr:twoCellAnchor>
  <xdr:twoCellAnchor>
    <xdr:from>
      <xdr:col>52</xdr:col>
      <xdr:colOff>15240</xdr:colOff>
      <xdr:row>134</xdr:row>
      <xdr:rowOff>274320</xdr:rowOff>
    </xdr:from>
    <xdr:to>
      <xdr:col>75</xdr:col>
      <xdr:colOff>0</xdr:colOff>
      <xdr:row>134</xdr:row>
      <xdr:rowOff>274320</xdr:rowOff>
    </xdr:to>
    <xdr:cxnSp macro="">
      <xdr:nvCxnSpPr>
        <xdr:cNvPr id="280" name="直線コネクタ 279">
          <a:extLst>
            <a:ext uri="{FF2B5EF4-FFF2-40B4-BE49-F238E27FC236}">
              <a16:creationId xmlns:a16="http://schemas.microsoft.com/office/drawing/2014/main" id="{74BEDD65-6C4D-499B-B78E-4192DBE918DF}"/>
            </a:ext>
          </a:extLst>
        </xdr:cNvPr>
        <xdr:cNvCxnSpPr/>
      </xdr:nvCxnSpPr>
      <xdr:spPr>
        <a:xfrm>
          <a:off x="7018020" y="1165860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134</xdr:row>
      <xdr:rowOff>274320</xdr:rowOff>
    </xdr:from>
    <xdr:to>
      <xdr:col>75</xdr:col>
      <xdr:colOff>0</xdr:colOff>
      <xdr:row>134</xdr:row>
      <xdr:rowOff>274320</xdr:rowOff>
    </xdr:to>
    <xdr:cxnSp macro="">
      <xdr:nvCxnSpPr>
        <xdr:cNvPr id="281" name="直線コネクタ 280">
          <a:extLst>
            <a:ext uri="{FF2B5EF4-FFF2-40B4-BE49-F238E27FC236}">
              <a16:creationId xmlns:a16="http://schemas.microsoft.com/office/drawing/2014/main" id="{05383317-037C-4BF2-9652-AB0DE2F27996}"/>
            </a:ext>
          </a:extLst>
        </xdr:cNvPr>
        <xdr:cNvCxnSpPr/>
      </xdr:nvCxnSpPr>
      <xdr:spPr>
        <a:xfrm>
          <a:off x="7018020" y="1165860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134</xdr:row>
      <xdr:rowOff>274320</xdr:rowOff>
    </xdr:from>
    <xdr:to>
      <xdr:col>75</xdr:col>
      <xdr:colOff>0</xdr:colOff>
      <xdr:row>134</xdr:row>
      <xdr:rowOff>274320</xdr:rowOff>
    </xdr:to>
    <xdr:cxnSp macro="">
      <xdr:nvCxnSpPr>
        <xdr:cNvPr id="282" name="直線コネクタ 281">
          <a:extLst>
            <a:ext uri="{FF2B5EF4-FFF2-40B4-BE49-F238E27FC236}">
              <a16:creationId xmlns:a16="http://schemas.microsoft.com/office/drawing/2014/main" id="{39725CB6-FCB0-4FEF-A951-7356B8BA76A5}"/>
            </a:ext>
          </a:extLst>
        </xdr:cNvPr>
        <xdr:cNvCxnSpPr/>
      </xdr:nvCxnSpPr>
      <xdr:spPr>
        <a:xfrm>
          <a:off x="7018020" y="1165860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134</xdr:row>
      <xdr:rowOff>274320</xdr:rowOff>
    </xdr:from>
    <xdr:to>
      <xdr:col>75</xdr:col>
      <xdr:colOff>0</xdr:colOff>
      <xdr:row>134</xdr:row>
      <xdr:rowOff>274320</xdr:rowOff>
    </xdr:to>
    <xdr:cxnSp macro="">
      <xdr:nvCxnSpPr>
        <xdr:cNvPr id="283" name="直線コネクタ 282">
          <a:extLst>
            <a:ext uri="{FF2B5EF4-FFF2-40B4-BE49-F238E27FC236}">
              <a16:creationId xmlns:a16="http://schemas.microsoft.com/office/drawing/2014/main" id="{0E3F3BD4-AE2E-4BB6-949D-9BFA185CCAEC}"/>
            </a:ext>
          </a:extLst>
        </xdr:cNvPr>
        <xdr:cNvCxnSpPr/>
      </xdr:nvCxnSpPr>
      <xdr:spPr>
        <a:xfrm>
          <a:off x="7018020" y="1165860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134</xdr:row>
      <xdr:rowOff>274320</xdr:rowOff>
    </xdr:from>
    <xdr:to>
      <xdr:col>75</xdr:col>
      <xdr:colOff>0</xdr:colOff>
      <xdr:row>134</xdr:row>
      <xdr:rowOff>274320</xdr:rowOff>
    </xdr:to>
    <xdr:cxnSp macro="">
      <xdr:nvCxnSpPr>
        <xdr:cNvPr id="284" name="直線コネクタ 283">
          <a:extLst>
            <a:ext uri="{FF2B5EF4-FFF2-40B4-BE49-F238E27FC236}">
              <a16:creationId xmlns:a16="http://schemas.microsoft.com/office/drawing/2014/main" id="{8962E384-FE39-459F-B171-D15E6CC042B2}"/>
            </a:ext>
          </a:extLst>
        </xdr:cNvPr>
        <xdr:cNvCxnSpPr/>
      </xdr:nvCxnSpPr>
      <xdr:spPr>
        <a:xfrm>
          <a:off x="7018020" y="1165860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121920</xdr:colOff>
      <xdr:row>134</xdr:row>
      <xdr:rowOff>274320</xdr:rowOff>
    </xdr:from>
    <xdr:to>
      <xdr:col>75</xdr:col>
      <xdr:colOff>0</xdr:colOff>
      <xdr:row>134</xdr:row>
      <xdr:rowOff>274320</xdr:rowOff>
    </xdr:to>
    <xdr:cxnSp macro="">
      <xdr:nvCxnSpPr>
        <xdr:cNvPr id="285" name="直線コネクタ 284">
          <a:extLst>
            <a:ext uri="{FF2B5EF4-FFF2-40B4-BE49-F238E27FC236}">
              <a16:creationId xmlns:a16="http://schemas.microsoft.com/office/drawing/2014/main" id="{19D1350B-0928-496E-BCF4-5899E2F85E87}"/>
            </a:ext>
          </a:extLst>
        </xdr:cNvPr>
        <xdr:cNvCxnSpPr/>
      </xdr:nvCxnSpPr>
      <xdr:spPr>
        <a:xfrm>
          <a:off x="6789420" y="11658600"/>
          <a:ext cx="33604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121</xdr:row>
      <xdr:rowOff>274320</xdr:rowOff>
    </xdr:from>
    <xdr:to>
      <xdr:col>75</xdr:col>
      <xdr:colOff>0</xdr:colOff>
      <xdr:row>121</xdr:row>
      <xdr:rowOff>274320</xdr:rowOff>
    </xdr:to>
    <xdr:cxnSp macro="">
      <xdr:nvCxnSpPr>
        <xdr:cNvPr id="286" name="直線コネクタ 285">
          <a:extLst>
            <a:ext uri="{FF2B5EF4-FFF2-40B4-BE49-F238E27FC236}">
              <a16:creationId xmlns:a16="http://schemas.microsoft.com/office/drawing/2014/main" id="{D2FA3E26-D750-4E8B-909C-3F08FB7C1FEC}"/>
            </a:ext>
          </a:extLst>
        </xdr:cNvPr>
        <xdr:cNvCxnSpPr/>
      </xdr:nvCxnSpPr>
      <xdr:spPr>
        <a:xfrm>
          <a:off x="7018020" y="779526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121</xdr:row>
      <xdr:rowOff>274320</xdr:rowOff>
    </xdr:from>
    <xdr:to>
      <xdr:col>75</xdr:col>
      <xdr:colOff>0</xdr:colOff>
      <xdr:row>121</xdr:row>
      <xdr:rowOff>274320</xdr:rowOff>
    </xdr:to>
    <xdr:cxnSp macro="">
      <xdr:nvCxnSpPr>
        <xdr:cNvPr id="287" name="直線コネクタ 286">
          <a:extLst>
            <a:ext uri="{FF2B5EF4-FFF2-40B4-BE49-F238E27FC236}">
              <a16:creationId xmlns:a16="http://schemas.microsoft.com/office/drawing/2014/main" id="{F4A0503D-A59E-4D47-8240-0E9C0C39FBBA}"/>
            </a:ext>
          </a:extLst>
        </xdr:cNvPr>
        <xdr:cNvCxnSpPr/>
      </xdr:nvCxnSpPr>
      <xdr:spPr>
        <a:xfrm>
          <a:off x="7018020" y="779526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121</xdr:row>
      <xdr:rowOff>274320</xdr:rowOff>
    </xdr:from>
    <xdr:to>
      <xdr:col>75</xdr:col>
      <xdr:colOff>0</xdr:colOff>
      <xdr:row>121</xdr:row>
      <xdr:rowOff>274320</xdr:rowOff>
    </xdr:to>
    <xdr:cxnSp macro="">
      <xdr:nvCxnSpPr>
        <xdr:cNvPr id="288" name="直線コネクタ 287">
          <a:extLst>
            <a:ext uri="{FF2B5EF4-FFF2-40B4-BE49-F238E27FC236}">
              <a16:creationId xmlns:a16="http://schemas.microsoft.com/office/drawing/2014/main" id="{5E3C3C29-9BEB-493F-9A7A-6E45D118C6CF}"/>
            </a:ext>
          </a:extLst>
        </xdr:cNvPr>
        <xdr:cNvCxnSpPr/>
      </xdr:nvCxnSpPr>
      <xdr:spPr>
        <a:xfrm>
          <a:off x="7018020" y="779526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121920</xdr:colOff>
      <xdr:row>121</xdr:row>
      <xdr:rowOff>274320</xdr:rowOff>
    </xdr:from>
    <xdr:to>
      <xdr:col>75</xdr:col>
      <xdr:colOff>0</xdr:colOff>
      <xdr:row>121</xdr:row>
      <xdr:rowOff>274320</xdr:rowOff>
    </xdr:to>
    <xdr:cxnSp macro="">
      <xdr:nvCxnSpPr>
        <xdr:cNvPr id="289" name="直線コネクタ 288">
          <a:extLst>
            <a:ext uri="{FF2B5EF4-FFF2-40B4-BE49-F238E27FC236}">
              <a16:creationId xmlns:a16="http://schemas.microsoft.com/office/drawing/2014/main" id="{ECC61CE2-DDED-405A-A8CA-18799D1EA98C}"/>
            </a:ext>
          </a:extLst>
        </xdr:cNvPr>
        <xdr:cNvCxnSpPr/>
      </xdr:nvCxnSpPr>
      <xdr:spPr>
        <a:xfrm>
          <a:off x="6789420" y="7795260"/>
          <a:ext cx="33604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121</xdr:row>
      <xdr:rowOff>274320</xdr:rowOff>
    </xdr:from>
    <xdr:to>
      <xdr:col>34</xdr:col>
      <xdr:colOff>0</xdr:colOff>
      <xdr:row>121</xdr:row>
      <xdr:rowOff>274320</xdr:rowOff>
    </xdr:to>
    <xdr:cxnSp macro="">
      <xdr:nvCxnSpPr>
        <xdr:cNvPr id="290" name="直線コネクタ 289">
          <a:extLst>
            <a:ext uri="{FF2B5EF4-FFF2-40B4-BE49-F238E27FC236}">
              <a16:creationId xmlns:a16="http://schemas.microsoft.com/office/drawing/2014/main" id="{3B5C3C15-8E5A-47EB-91F0-0094CBB5D0A1}"/>
            </a:ext>
          </a:extLst>
        </xdr:cNvPr>
        <xdr:cNvCxnSpPr/>
      </xdr:nvCxnSpPr>
      <xdr:spPr>
        <a:xfrm>
          <a:off x="1417320" y="779526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121</xdr:row>
      <xdr:rowOff>274320</xdr:rowOff>
    </xdr:from>
    <xdr:to>
      <xdr:col>34</xdr:col>
      <xdr:colOff>0</xdr:colOff>
      <xdr:row>121</xdr:row>
      <xdr:rowOff>274320</xdr:rowOff>
    </xdr:to>
    <xdr:cxnSp macro="">
      <xdr:nvCxnSpPr>
        <xdr:cNvPr id="291" name="直線コネクタ 290">
          <a:extLst>
            <a:ext uri="{FF2B5EF4-FFF2-40B4-BE49-F238E27FC236}">
              <a16:creationId xmlns:a16="http://schemas.microsoft.com/office/drawing/2014/main" id="{B7BA2C23-8142-4B97-8769-338BF720EB8D}"/>
            </a:ext>
          </a:extLst>
        </xdr:cNvPr>
        <xdr:cNvCxnSpPr/>
      </xdr:nvCxnSpPr>
      <xdr:spPr>
        <a:xfrm>
          <a:off x="1417320" y="779526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121</xdr:row>
      <xdr:rowOff>274320</xdr:rowOff>
    </xdr:from>
    <xdr:to>
      <xdr:col>34</xdr:col>
      <xdr:colOff>0</xdr:colOff>
      <xdr:row>121</xdr:row>
      <xdr:rowOff>274320</xdr:rowOff>
    </xdr:to>
    <xdr:cxnSp macro="">
      <xdr:nvCxnSpPr>
        <xdr:cNvPr id="292" name="直線コネクタ 291">
          <a:extLst>
            <a:ext uri="{FF2B5EF4-FFF2-40B4-BE49-F238E27FC236}">
              <a16:creationId xmlns:a16="http://schemas.microsoft.com/office/drawing/2014/main" id="{3FB1AB6C-55CE-4B9C-95AD-F70EBD544E7B}"/>
            </a:ext>
          </a:extLst>
        </xdr:cNvPr>
        <xdr:cNvCxnSpPr/>
      </xdr:nvCxnSpPr>
      <xdr:spPr>
        <a:xfrm>
          <a:off x="1417320" y="779526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121920</xdr:colOff>
      <xdr:row>121</xdr:row>
      <xdr:rowOff>274320</xdr:rowOff>
    </xdr:from>
    <xdr:to>
      <xdr:col>34</xdr:col>
      <xdr:colOff>0</xdr:colOff>
      <xdr:row>121</xdr:row>
      <xdr:rowOff>274320</xdr:rowOff>
    </xdr:to>
    <xdr:cxnSp macro="">
      <xdr:nvCxnSpPr>
        <xdr:cNvPr id="293" name="直線コネクタ 292">
          <a:extLst>
            <a:ext uri="{FF2B5EF4-FFF2-40B4-BE49-F238E27FC236}">
              <a16:creationId xmlns:a16="http://schemas.microsoft.com/office/drawing/2014/main" id="{EF217298-AF25-4728-A6FC-24673F7C50F0}"/>
            </a:ext>
          </a:extLst>
        </xdr:cNvPr>
        <xdr:cNvCxnSpPr/>
      </xdr:nvCxnSpPr>
      <xdr:spPr>
        <a:xfrm>
          <a:off x="1188720" y="7795260"/>
          <a:ext cx="33604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145</xdr:row>
      <xdr:rowOff>274320</xdr:rowOff>
    </xdr:from>
    <xdr:to>
      <xdr:col>34</xdr:col>
      <xdr:colOff>0</xdr:colOff>
      <xdr:row>145</xdr:row>
      <xdr:rowOff>274320</xdr:rowOff>
    </xdr:to>
    <xdr:cxnSp macro="">
      <xdr:nvCxnSpPr>
        <xdr:cNvPr id="320" name="直線コネクタ 319">
          <a:extLst>
            <a:ext uri="{FF2B5EF4-FFF2-40B4-BE49-F238E27FC236}">
              <a16:creationId xmlns:a16="http://schemas.microsoft.com/office/drawing/2014/main" id="{C3CFE470-F148-4563-B115-B044727362BE}"/>
            </a:ext>
          </a:extLst>
        </xdr:cNvPr>
        <xdr:cNvCxnSpPr/>
      </xdr:nvCxnSpPr>
      <xdr:spPr>
        <a:xfrm>
          <a:off x="1417320" y="779526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158</xdr:row>
      <xdr:rowOff>274320</xdr:rowOff>
    </xdr:from>
    <xdr:to>
      <xdr:col>34</xdr:col>
      <xdr:colOff>0</xdr:colOff>
      <xdr:row>158</xdr:row>
      <xdr:rowOff>274320</xdr:rowOff>
    </xdr:to>
    <xdr:cxnSp macro="">
      <xdr:nvCxnSpPr>
        <xdr:cNvPr id="321" name="直線コネクタ 320">
          <a:extLst>
            <a:ext uri="{FF2B5EF4-FFF2-40B4-BE49-F238E27FC236}">
              <a16:creationId xmlns:a16="http://schemas.microsoft.com/office/drawing/2014/main" id="{1F678F0C-6F9F-43E3-A537-95CFFFA3A124}"/>
            </a:ext>
          </a:extLst>
        </xdr:cNvPr>
        <xdr:cNvCxnSpPr/>
      </xdr:nvCxnSpPr>
      <xdr:spPr>
        <a:xfrm>
          <a:off x="1417320" y="1165860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158</xdr:row>
      <xdr:rowOff>274320</xdr:rowOff>
    </xdr:from>
    <xdr:to>
      <xdr:col>34</xdr:col>
      <xdr:colOff>0</xdr:colOff>
      <xdr:row>158</xdr:row>
      <xdr:rowOff>274320</xdr:rowOff>
    </xdr:to>
    <xdr:cxnSp macro="">
      <xdr:nvCxnSpPr>
        <xdr:cNvPr id="322" name="直線コネクタ 321">
          <a:extLst>
            <a:ext uri="{FF2B5EF4-FFF2-40B4-BE49-F238E27FC236}">
              <a16:creationId xmlns:a16="http://schemas.microsoft.com/office/drawing/2014/main" id="{0F723748-28FA-4A1D-BA6C-77A1FA7E3570}"/>
            </a:ext>
          </a:extLst>
        </xdr:cNvPr>
        <xdr:cNvCxnSpPr/>
      </xdr:nvCxnSpPr>
      <xdr:spPr>
        <a:xfrm>
          <a:off x="1417320" y="1165860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83820</xdr:colOff>
      <xdr:row>144</xdr:row>
      <xdr:rowOff>22860</xdr:rowOff>
    </xdr:from>
    <xdr:to>
      <xdr:col>3</xdr:col>
      <xdr:colOff>30480</xdr:colOff>
      <xdr:row>144</xdr:row>
      <xdr:rowOff>335280</xdr:rowOff>
    </xdr:to>
    <xdr:sp macro="" textlink="">
      <xdr:nvSpPr>
        <xdr:cNvPr id="323" name="テキスト ボックス 322">
          <a:extLst>
            <a:ext uri="{FF2B5EF4-FFF2-40B4-BE49-F238E27FC236}">
              <a16:creationId xmlns:a16="http://schemas.microsoft.com/office/drawing/2014/main" id="{83A9109F-626A-450A-9E98-7230E2FFF05A}"/>
            </a:ext>
          </a:extLst>
        </xdr:cNvPr>
        <xdr:cNvSpPr txBox="1"/>
      </xdr:nvSpPr>
      <xdr:spPr>
        <a:xfrm>
          <a:off x="83820" y="7200900"/>
          <a:ext cx="403860" cy="3124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n-ea"/>
              <a:ea typeface="+mn-ea"/>
            </a:rPr>
            <a:t>47</a:t>
          </a:r>
          <a:endParaRPr kumimoji="1" lang="ja-JP" altLang="en-US" sz="1200">
            <a:latin typeface="+mn-ea"/>
            <a:ea typeface="+mn-ea"/>
          </a:endParaRPr>
        </a:p>
      </xdr:txBody>
    </xdr:sp>
    <xdr:clientData fPrintsWithSheet="0"/>
  </xdr:twoCellAnchor>
  <xdr:twoCellAnchor>
    <xdr:from>
      <xdr:col>0</xdr:col>
      <xdr:colOff>129540</xdr:colOff>
      <xdr:row>157</xdr:row>
      <xdr:rowOff>22860</xdr:rowOff>
    </xdr:from>
    <xdr:to>
      <xdr:col>3</xdr:col>
      <xdr:colOff>76200</xdr:colOff>
      <xdr:row>157</xdr:row>
      <xdr:rowOff>335280</xdr:rowOff>
    </xdr:to>
    <xdr:sp macro="" textlink="">
      <xdr:nvSpPr>
        <xdr:cNvPr id="324" name="テキスト ボックス 323">
          <a:extLst>
            <a:ext uri="{FF2B5EF4-FFF2-40B4-BE49-F238E27FC236}">
              <a16:creationId xmlns:a16="http://schemas.microsoft.com/office/drawing/2014/main" id="{D64EA84F-2218-4C66-BF86-5AB5BB034D7D}"/>
            </a:ext>
          </a:extLst>
        </xdr:cNvPr>
        <xdr:cNvSpPr txBox="1"/>
      </xdr:nvSpPr>
      <xdr:spPr>
        <a:xfrm>
          <a:off x="129540" y="11064240"/>
          <a:ext cx="403860" cy="3124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n-ea"/>
              <a:ea typeface="+mn-ea"/>
            </a:rPr>
            <a:t>49</a:t>
          </a:r>
          <a:endParaRPr kumimoji="1" lang="ja-JP" altLang="en-US" sz="1200">
            <a:latin typeface="+mn-ea"/>
            <a:ea typeface="+mn-ea"/>
          </a:endParaRPr>
        </a:p>
      </xdr:txBody>
    </xdr:sp>
    <xdr:clientData fPrintsWithSheet="0"/>
  </xdr:twoCellAnchor>
  <xdr:twoCellAnchor>
    <xdr:from>
      <xdr:col>11</xdr:col>
      <xdr:colOff>15240</xdr:colOff>
      <xdr:row>158</xdr:row>
      <xdr:rowOff>274320</xdr:rowOff>
    </xdr:from>
    <xdr:to>
      <xdr:col>34</xdr:col>
      <xdr:colOff>0</xdr:colOff>
      <xdr:row>158</xdr:row>
      <xdr:rowOff>274320</xdr:rowOff>
    </xdr:to>
    <xdr:cxnSp macro="">
      <xdr:nvCxnSpPr>
        <xdr:cNvPr id="325" name="直線コネクタ 324">
          <a:extLst>
            <a:ext uri="{FF2B5EF4-FFF2-40B4-BE49-F238E27FC236}">
              <a16:creationId xmlns:a16="http://schemas.microsoft.com/office/drawing/2014/main" id="{C9877616-9C3D-4F6D-A9F0-F3E126D6F8C0}"/>
            </a:ext>
          </a:extLst>
        </xdr:cNvPr>
        <xdr:cNvCxnSpPr/>
      </xdr:nvCxnSpPr>
      <xdr:spPr>
        <a:xfrm>
          <a:off x="1417320" y="1165860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145</xdr:row>
      <xdr:rowOff>274320</xdr:rowOff>
    </xdr:from>
    <xdr:to>
      <xdr:col>75</xdr:col>
      <xdr:colOff>0</xdr:colOff>
      <xdr:row>145</xdr:row>
      <xdr:rowOff>274320</xdr:rowOff>
    </xdr:to>
    <xdr:cxnSp macro="">
      <xdr:nvCxnSpPr>
        <xdr:cNvPr id="326" name="直線コネクタ 325">
          <a:extLst>
            <a:ext uri="{FF2B5EF4-FFF2-40B4-BE49-F238E27FC236}">
              <a16:creationId xmlns:a16="http://schemas.microsoft.com/office/drawing/2014/main" id="{B359DE0A-77F7-481E-8813-94FA7E7D21AB}"/>
            </a:ext>
          </a:extLst>
        </xdr:cNvPr>
        <xdr:cNvCxnSpPr/>
      </xdr:nvCxnSpPr>
      <xdr:spPr>
        <a:xfrm>
          <a:off x="7018020" y="779526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83820</xdr:colOff>
      <xdr:row>144</xdr:row>
      <xdr:rowOff>22860</xdr:rowOff>
    </xdr:from>
    <xdr:to>
      <xdr:col>44</xdr:col>
      <xdr:colOff>30480</xdr:colOff>
      <xdr:row>144</xdr:row>
      <xdr:rowOff>335280</xdr:rowOff>
    </xdr:to>
    <xdr:sp macro="" textlink="">
      <xdr:nvSpPr>
        <xdr:cNvPr id="327" name="テキスト ボックス 326">
          <a:extLst>
            <a:ext uri="{FF2B5EF4-FFF2-40B4-BE49-F238E27FC236}">
              <a16:creationId xmlns:a16="http://schemas.microsoft.com/office/drawing/2014/main" id="{17576DF2-73C9-4300-9813-C20D0D44CA01}"/>
            </a:ext>
          </a:extLst>
        </xdr:cNvPr>
        <xdr:cNvSpPr txBox="1"/>
      </xdr:nvSpPr>
      <xdr:spPr>
        <a:xfrm>
          <a:off x="5684520" y="7200900"/>
          <a:ext cx="403860" cy="3124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n-ea"/>
              <a:ea typeface="+mn-ea"/>
            </a:rPr>
            <a:t>48</a:t>
          </a:r>
          <a:endParaRPr kumimoji="1" lang="ja-JP" altLang="en-US" sz="1200">
            <a:latin typeface="+mn-ea"/>
            <a:ea typeface="+mn-ea"/>
          </a:endParaRPr>
        </a:p>
      </xdr:txBody>
    </xdr:sp>
    <xdr:clientData fPrintsWithSheet="0"/>
  </xdr:twoCellAnchor>
  <xdr:twoCellAnchor>
    <xdr:from>
      <xdr:col>8</xdr:col>
      <xdr:colOff>121920</xdr:colOff>
      <xdr:row>158</xdr:row>
      <xdr:rowOff>274320</xdr:rowOff>
    </xdr:from>
    <xdr:to>
      <xdr:col>34</xdr:col>
      <xdr:colOff>0</xdr:colOff>
      <xdr:row>158</xdr:row>
      <xdr:rowOff>274320</xdr:rowOff>
    </xdr:to>
    <xdr:cxnSp macro="">
      <xdr:nvCxnSpPr>
        <xdr:cNvPr id="328" name="直線コネクタ 327">
          <a:extLst>
            <a:ext uri="{FF2B5EF4-FFF2-40B4-BE49-F238E27FC236}">
              <a16:creationId xmlns:a16="http://schemas.microsoft.com/office/drawing/2014/main" id="{8A08839E-C52A-45D0-9F3A-A6673AAF3812}"/>
            </a:ext>
          </a:extLst>
        </xdr:cNvPr>
        <xdr:cNvCxnSpPr/>
      </xdr:nvCxnSpPr>
      <xdr:spPr>
        <a:xfrm>
          <a:off x="1188720" y="11658600"/>
          <a:ext cx="33604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158</xdr:row>
      <xdr:rowOff>274320</xdr:rowOff>
    </xdr:from>
    <xdr:to>
      <xdr:col>75</xdr:col>
      <xdr:colOff>0</xdr:colOff>
      <xdr:row>158</xdr:row>
      <xdr:rowOff>274320</xdr:rowOff>
    </xdr:to>
    <xdr:cxnSp macro="">
      <xdr:nvCxnSpPr>
        <xdr:cNvPr id="329" name="直線コネクタ 328">
          <a:extLst>
            <a:ext uri="{FF2B5EF4-FFF2-40B4-BE49-F238E27FC236}">
              <a16:creationId xmlns:a16="http://schemas.microsoft.com/office/drawing/2014/main" id="{3E22E4BE-B504-44E6-B1C4-5301CA8DBE8E}"/>
            </a:ext>
          </a:extLst>
        </xdr:cNvPr>
        <xdr:cNvCxnSpPr/>
      </xdr:nvCxnSpPr>
      <xdr:spPr>
        <a:xfrm>
          <a:off x="7018020" y="1165860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158</xdr:row>
      <xdr:rowOff>274320</xdr:rowOff>
    </xdr:from>
    <xdr:to>
      <xdr:col>75</xdr:col>
      <xdr:colOff>0</xdr:colOff>
      <xdr:row>158</xdr:row>
      <xdr:rowOff>274320</xdr:rowOff>
    </xdr:to>
    <xdr:cxnSp macro="">
      <xdr:nvCxnSpPr>
        <xdr:cNvPr id="330" name="直線コネクタ 329">
          <a:extLst>
            <a:ext uri="{FF2B5EF4-FFF2-40B4-BE49-F238E27FC236}">
              <a16:creationId xmlns:a16="http://schemas.microsoft.com/office/drawing/2014/main" id="{6F201726-2AE8-4E34-BAD8-DE2B1EBEFA6C}"/>
            </a:ext>
          </a:extLst>
        </xdr:cNvPr>
        <xdr:cNvCxnSpPr/>
      </xdr:nvCxnSpPr>
      <xdr:spPr>
        <a:xfrm>
          <a:off x="7018020" y="1165860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129540</xdr:colOff>
      <xdr:row>157</xdr:row>
      <xdr:rowOff>22860</xdr:rowOff>
    </xdr:from>
    <xdr:to>
      <xdr:col>44</xdr:col>
      <xdr:colOff>76200</xdr:colOff>
      <xdr:row>157</xdr:row>
      <xdr:rowOff>335280</xdr:rowOff>
    </xdr:to>
    <xdr:sp macro="" textlink="">
      <xdr:nvSpPr>
        <xdr:cNvPr id="331" name="テキスト ボックス 330">
          <a:extLst>
            <a:ext uri="{FF2B5EF4-FFF2-40B4-BE49-F238E27FC236}">
              <a16:creationId xmlns:a16="http://schemas.microsoft.com/office/drawing/2014/main" id="{C49BB138-32DC-429F-BF16-23A19A83E778}"/>
            </a:ext>
          </a:extLst>
        </xdr:cNvPr>
        <xdr:cNvSpPr txBox="1"/>
      </xdr:nvSpPr>
      <xdr:spPr>
        <a:xfrm>
          <a:off x="5730240" y="11064240"/>
          <a:ext cx="403860" cy="3124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n-ea"/>
              <a:ea typeface="+mn-ea"/>
            </a:rPr>
            <a:t>50</a:t>
          </a:r>
          <a:endParaRPr kumimoji="1" lang="ja-JP" altLang="en-US" sz="1200">
            <a:latin typeface="+mn-ea"/>
            <a:ea typeface="+mn-ea"/>
          </a:endParaRPr>
        </a:p>
      </xdr:txBody>
    </xdr:sp>
    <xdr:clientData fPrintsWithSheet="0"/>
  </xdr:twoCellAnchor>
  <xdr:twoCellAnchor>
    <xdr:from>
      <xdr:col>52</xdr:col>
      <xdr:colOff>15240</xdr:colOff>
      <xdr:row>158</xdr:row>
      <xdr:rowOff>274320</xdr:rowOff>
    </xdr:from>
    <xdr:to>
      <xdr:col>75</xdr:col>
      <xdr:colOff>0</xdr:colOff>
      <xdr:row>158</xdr:row>
      <xdr:rowOff>274320</xdr:rowOff>
    </xdr:to>
    <xdr:cxnSp macro="">
      <xdr:nvCxnSpPr>
        <xdr:cNvPr id="332" name="直線コネクタ 331">
          <a:extLst>
            <a:ext uri="{FF2B5EF4-FFF2-40B4-BE49-F238E27FC236}">
              <a16:creationId xmlns:a16="http://schemas.microsoft.com/office/drawing/2014/main" id="{5E512347-E5FC-42CE-A320-FD2CF2D66C23}"/>
            </a:ext>
          </a:extLst>
        </xdr:cNvPr>
        <xdr:cNvCxnSpPr/>
      </xdr:nvCxnSpPr>
      <xdr:spPr>
        <a:xfrm>
          <a:off x="7018020" y="1165860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158</xdr:row>
      <xdr:rowOff>274320</xdr:rowOff>
    </xdr:from>
    <xdr:to>
      <xdr:col>75</xdr:col>
      <xdr:colOff>0</xdr:colOff>
      <xdr:row>158</xdr:row>
      <xdr:rowOff>274320</xdr:rowOff>
    </xdr:to>
    <xdr:cxnSp macro="">
      <xdr:nvCxnSpPr>
        <xdr:cNvPr id="333" name="直線コネクタ 332">
          <a:extLst>
            <a:ext uri="{FF2B5EF4-FFF2-40B4-BE49-F238E27FC236}">
              <a16:creationId xmlns:a16="http://schemas.microsoft.com/office/drawing/2014/main" id="{4EB3544B-518C-4E5A-A9AA-268B17969098}"/>
            </a:ext>
          </a:extLst>
        </xdr:cNvPr>
        <xdr:cNvCxnSpPr/>
      </xdr:nvCxnSpPr>
      <xdr:spPr>
        <a:xfrm>
          <a:off x="7018020" y="1165860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158</xdr:row>
      <xdr:rowOff>274320</xdr:rowOff>
    </xdr:from>
    <xdr:to>
      <xdr:col>75</xdr:col>
      <xdr:colOff>0</xdr:colOff>
      <xdr:row>158</xdr:row>
      <xdr:rowOff>274320</xdr:rowOff>
    </xdr:to>
    <xdr:cxnSp macro="">
      <xdr:nvCxnSpPr>
        <xdr:cNvPr id="334" name="直線コネクタ 333">
          <a:extLst>
            <a:ext uri="{FF2B5EF4-FFF2-40B4-BE49-F238E27FC236}">
              <a16:creationId xmlns:a16="http://schemas.microsoft.com/office/drawing/2014/main" id="{215147AD-5D07-4A8F-9A24-DAEBC63153E0}"/>
            </a:ext>
          </a:extLst>
        </xdr:cNvPr>
        <xdr:cNvCxnSpPr/>
      </xdr:nvCxnSpPr>
      <xdr:spPr>
        <a:xfrm>
          <a:off x="7018020" y="1165860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158</xdr:row>
      <xdr:rowOff>274320</xdr:rowOff>
    </xdr:from>
    <xdr:to>
      <xdr:col>75</xdr:col>
      <xdr:colOff>0</xdr:colOff>
      <xdr:row>158</xdr:row>
      <xdr:rowOff>274320</xdr:rowOff>
    </xdr:to>
    <xdr:cxnSp macro="">
      <xdr:nvCxnSpPr>
        <xdr:cNvPr id="335" name="直線コネクタ 334">
          <a:extLst>
            <a:ext uri="{FF2B5EF4-FFF2-40B4-BE49-F238E27FC236}">
              <a16:creationId xmlns:a16="http://schemas.microsoft.com/office/drawing/2014/main" id="{2BADD001-5859-4BE8-B298-EEF0EB9D05BC}"/>
            </a:ext>
          </a:extLst>
        </xdr:cNvPr>
        <xdr:cNvCxnSpPr/>
      </xdr:nvCxnSpPr>
      <xdr:spPr>
        <a:xfrm>
          <a:off x="7018020" y="1165860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158</xdr:row>
      <xdr:rowOff>274320</xdr:rowOff>
    </xdr:from>
    <xdr:to>
      <xdr:col>75</xdr:col>
      <xdr:colOff>0</xdr:colOff>
      <xdr:row>158</xdr:row>
      <xdr:rowOff>274320</xdr:rowOff>
    </xdr:to>
    <xdr:cxnSp macro="">
      <xdr:nvCxnSpPr>
        <xdr:cNvPr id="336" name="直線コネクタ 335">
          <a:extLst>
            <a:ext uri="{FF2B5EF4-FFF2-40B4-BE49-F238E27FC236}">
              <a16:creationId xmlns:a16="http://schemas.microsoft.com/office/drawing/2014/main" id="{E6A7BB26-39CD-4790-A620-831DC96ABB48}"/>
            </a:ext>
          </a:extLst>
        </xdr:cNvPr>
        <xdr:cNvCxnSpPr/>
      </xdr:nvCxnSpPr>
      <xdr:spPr>
        <a:xfrm>
          <a:off x="7018020" y="1165860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121920</xdr:colOff>
      <xdr:row>158</xdr:row>
      <xdr:rowOff>274320</xdr:rowOff>
    </xdr:from>
    <xdr:to>
      <xdr:col>75</xdr:col>
      <xdr:colOff>0</xdr:colOff>
      <xdr:row>158</xdr:row>
      <xdr:rowOff>274320</xdr:rowOff>
    </xdr:to>
    <xdr:cxnSp macro="">
      <xdr:nvCxnSpPr>
        <xdr:cNvPr id="337" name="直線コネクタ 336">
          <a:extLst>
            <a:ext uri="{FF2B5EF4-FFF2-40B4-BE49-F238E27FC236}">
              <a16:creationId xmlns:a16="http://schemas.microsoft.com/office/drawing/2014/main" id="{781E13DB-25CA-4BFB-A26F-93A7574461F5}"/>
            </a:ext>
          </a:extLst>
        </xdr:cNvPr>
        <xdr:cNvCxnSpPr/>
      </xdr:nvCxnSpPr>
      <xdr:spPr>
        <a:xfrm>
          <a:off x="6789420" y="11658600"/>
          <a:ext cx="33604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145</xdr:row>
      <xdr:rowOff>274320</xdr:rowOff>
    </xdr:from>
    <xdr:to>
      <xdr:col>75</xdr:col>
      <xdr:colOff>0</xdr:colOff>
      <xdr:row>145</xdr:row>
      <xdr:rowOff>274320</xdr:rowOff>
    </xdr:to>
    <xdr:cxnSp macro="">
      <xdr:nvCxnSpPr>
        <xdr:cNvPr id="338" name="直線コネクタ 337">
          <a:extLst>
            <a:ext uri="{FF2B5EF4-FFF2-40B4-BE49-F238E27FC236}">
              <a16:creationId xmlns:a16="http://schemas.microsoft.com/office/drawing/2014/main" id="{56D9FBAA-9C7A-413B-9932-502C0939B5DD}"/>
            </a:ext>
          </a:extLst>
        </xdr:cNvPr>
        <xdr:cNvCxnSpPr/>
      </xdr:nvCxnSpPr>
      <xdr:spPr>
        <a:xfrm>
          <a:off x="7018020" y="779526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145</xdr:row>
      <xdr:rowOff>274320</xdr:rowOff>
    </xdr:from>
    <xdr:to>
      <xdr:col>75</xdr:col>
      <xdr:colOff>0</xdr:colOff>
      <xdr:row>145</xdr:row>
      <xdr:rowOff>274320</xdr:rowOff>
    </xdr:to>
    <xdr:cxnSp macro="">
      <xdr:nvCxnSpPr>
        <xdr:cNvPr id="339" name="直線コネクタ 338">
          <a:extLst>
            <a:ext uri="{FF2B5EF4-FFF2-40B4-BE49-F238E27FC236}">
              <a16:creationId xmlns:a16="http://schemas.microsoft.com/office/drawing/2014/main" id="{27807400-54AB-4452-BD34-5BE2CC163CA8}"/>
            </a:ext>
          </a:extLst>
        </xdr:cNvPr>
        <xdr:cNvCxnSpPr/>
      </xdr:nvCxnSpPr>
      <xdr:spPr>
        <a:xfrm>
          <a:off x="7018020" y="779526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145</xdr:row>
      <xdr:rowOff>274320</xdr:rowOff>
    </xdr:from>
    <xdr:to>
      <xdr:col>75</xdr:col>
      <xdr:colOff>0</xdr:colOff>
      <xdr:row>145</xdr:row>
      <xdr:rowOff>274320</xdr:rowOff>
    </xdr:to>
    <xdr:cxnSp macro="">
      <xdr:nvCxnSpPr>
        <xdr:cNvPr id="340" name="直線コネクタ 339">
          <a:extLst>
            <a:ext uri="{FF2B5EF4-FFF2-40B4-BE49-F238E27FC236}">
              <a16:creationId xmlns:a16="http://schemas.microsoft.com/office/drawing/2014/main" id="{5BE51193-67DD-40BF-8674-7D4A81CCE322}"/>
            </a:ext>
          </a:extLst>
        </xdr:cNvPr>
        <xdr:cNvCxnSpPr/>
      </xdr:nvCxnSpPr>
      <xdr:spPr>
        <a:xfrm>
          <a:off x="7018020" y="779526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121920</xdr:colOff>
      <xdr:row>145</xdr:row>
      <xdr:rowOff>274320</xdr:rowOff>
    </xdr:from>
    <xdr:to>
      <xdr:col>75</xdr:col>
      <xdr:colOff>0</xdr:colOff>
      <xdr:row>145</xdr:row>
      <xdr:rowOff>274320</xdr:rowOff>
    </xdr:to>
    <xdr:cxnSp macro="">
      <xdr:nvCxnSpPr>
        <xdr:cNvPr id="341" name="直線コネクタ 340">
          <a:extLst>
            <a:ext uri="{FF2B5EF4-FFF2-40B4-BE49-F238E27FC236}">
              <a16:creationId xmlns:a16="http://schemas.microsoft.com/office/drawing/2014/main" id="{62BEF1D4-7DC5-4D27-8809-056204B4AE46}"/>
            </a:ext>
          </a:extLst>
        </xdr:cNvPr>
        <xdr:cNvCxnSpPr/>
      </xdr:nvCxnSpPr>
      <xdr:spPr>
        <a:xfrm>
          <a:off x="6789420" y="7795260"/>
          <a:ext cx="33604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145</xdr:row>
      <xdr:rowOff>274320</xdr:rowOff>
    </xdr:from>
    <xdr:to>
      <xdr:col>34</xdr:col>
      <xdr:colOff>0</xdr:colOff>
      <xdr:row>145</xdr:row>
      <xdr:rowOff>274320</xdr:rowOff>
    </xdr:to>
    <xdr:cxnSp macro="">
      <xdr:nvCxnSpPr>
        <xdr:cNvPr id="342" name="直線コネクタ 341">
          <a:extLst>
            <a:ext uri="{FF2B5EF4-FFF2-40B4-BE49-F238E27FC236}">
              <a16:creationId xmlns:a16="http://schemas.microsoft.com/office/drawing/2014/main" id="{D34F5C41-2948-48AA-BE53-CBD66CE0765A}"/>
            </a:ext>
          </a:extLst>
        </xdr:cNvPr>
        <xdr:cNvCxnSpPr/>
      </xdr:nvCxnSpPr>
      <xdr:spPr>
        <a:xfrm>
          <a:off x="1417320" y="779526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145</xdr:row>
      <xdr:rowOff>274320</xdr:rowOff>
    </xdr:from>
    <xdr:to>
      <xdr:col>34</xdr:col>
      <xdr:colOff>0</xdr:colOff>
      <xdr:row>145</xdr:row>
      <xdr:rowOff>274320</xdr:rowOff>
    </xdr:to>
    <xdr:cxnSp macro="">
      <xdr:nvCxnSpPr>
        <xdr:cNvPr id="343" name="直線コネクタ 342">
          <a:extLst>
            <a:ext uri="{FF2B5EF4-FFF2-40B4-BE49-F238E27FC236}">
              <a16:creationId xmlns:a16="http://schemas.microsoft.com/office/drawing/2014/main" id="{3930D133-B081-4268-B703-346C680592E0}"/>
            </a:ext>
          </a:extLst>
        </xdr:cNvPr>
        <xdr:cNvCxnSpPr/>
      </xdr:nvCxnSpPr>
      <xdr:spPr>
        <a:xfrm>
          <a:off x="1417320" y="779526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145</xdr:row>
      <xdr:rowOff>274320</xdr:rowOff>
    </xdr:from>
    <xdr:to>
      <xdr:col>34</xdr:col>
      <xdr:colOff>0</xdr:colOff>
      <xdr:row>145</xdr:row>
      <xdr:rowOff>274320</xdr:rowOff>
    </xdr:to>
    <xdr:cxnSp macro="">
      <xdr:nvCxnSpPr>
        <xdr:cNvPr id="344" name="直線コネクタ 343">
          <a:extLst>
            <a:ext uri="{FF2B5EF4-FFF2-40B4-BE49-F238E27FC236}">
              <a16:creationId xmlns:a16="http://schemas.microsoft.com/office/drawing/2014/main" id="{91E512DC-B63D-46F9-8A52-30EC6D05296F}"/>
            </a:ext>
          </a:extLst>
        </xdr:cNvPr>
        <xdr:cNvCxnSpPr/>
      </xdr:nvCxnSpPr>
      <xdr:spPr>
        <a:xfrm>
          <a:off x="1417320" y="779526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121920</xdr:colOff>
      <xdr:row>145</xdr:row>
      <xdr:rowOff>274320</xdr:rowOff>
    </xdr:from>
    <xdr:to>
      <xdr:col>34</xdr:col>
      <xdr:colOff>0</xdr:colOff>
      <xdr:row>145</xdr:row>
      <xdr:rowOff>274320</xdr:rowOff>
    </xdr:to>
    <xdr:cxnSp macro="">
      <xdr:nvCxnSpPr>
        <xdr:cNvPr id="345" name="直線コネクタ 344">
          <a:extLst>
            <a:ext uri="{FF2B5EF4-FFF2-40B4-BE49-F238E27FC236}">
              <a16:creationId xmlns:a16="http://schemas.microsoft.com/office/drawing/2014/main" id="{88894B41-9B6E-4B4D-A154-B8E535AB8255}"/>
            </a:ext>
          </a:extLst>
        </xdr:cNvPr>
        <xdr:cNvCxnSpPr/>
      </xdr:nvCxnSpPr>
      <xdr:spPr>
        <a:xfrm>
          <a:off x="1188720" y="7795260"/>
          <a:ext cx="33604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169</xdr:row>
      <xdr:rowOff>274320</xdr:rowOff>
    </xdr:from>
    <xdr:to>
      <xdr:col>34</xdr:col>
      <xdr:colOff>0</xdr:colOff>
      <xdr:row>169</xdr:row>
      <xdr:rowOff>274320</xdr:rowOff>
    </xdr:to>
    <xdr:cxnSp macro="">
      <xdr:nvCxnSpPr>
        <xdr:cNvPr id="372" name="直線コネクタ 371">
          <a:extLst>
            <a:ext uri="{FF2B5EF4-FFF2-40B4-BE49-F238E27FC236}">
              <a16:creationId xmlns:a16="http://schemas.microsoft.com/office/drawing/2014/main" id="{A1238361-7C97-410B-849B-EFE1F3879CB4}"/>
            </a:ext>
          </a:extLst>
        </xdr:cNvPr>
        <xdr:cNvCxnSpPr/>
      </xdr:nvCxnSpPr>
      <xdr:spPr>
        <a:xfrm>
          <a:off x="1417320" y="4299966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182</xdr:row>
      <xdr:rowOff>274320</xdr:rowOff>
    </xdr:from>
    <xdr:to>
      <xdr:col>34</xdr:col>
      <xdr:colOff>0</xdr:colOff>
      <xdr:row>182</xdr:row>
      <xdr:rowOff>274320</xdr:rowOff>
    </xdr:to>
    <xdr:cxnSp macro="">
      <xdr:nvCxnSpPr>
        <xdr:cNvPr id="373" name="直線コネクタ 372">
          <a:extLst>
            <a:ext uri="{FF2B5EF4-FFF2-40B4-BE49-F238E27FC236}">
              <a16:creationId xmlns:a16="http://schemas.microsoft.com/office/drawing/2014/main" id="{4CF23972-C31D-4425-ACA3-F2498392B105}"/>
            </a:ext>
          </a:extLst>
        </xdr:cNvPr>
        <xdr:cNvCxnSpPr/>
      </xdr:nvCxnSpPr>
      <xdr:spPr>
        <a:xfrm>
          <a:off x="1417320" y="4686300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182</xdr:row>
      <xdr:rowOff>274320</xdr:rowOff>
    </xdr:from>
    <xdr:to>
      <xdr:col>34</xdr:col>
      <xdr:colOff>0</xdr:colOff>
      <xdr:row>182</xdr:row>
      <xdr:rowOff>274320</xdr:rowOff>
    </xdr:to>
    <xdr:cxnSp macro="">
      <xdr:nvCxnSpPr>
        <xdr:cNvPr id="374" name="直線コネクタ 373">
          <a:extLst>
            <a:ext uri="{FF2B5EF4-FFF2-40B4-BE49-F238E27FC236}">
              <a16:creationId xmlns:a16="http://schemas.microsoft.com/office/drawing/2014/main" id="{6ED1C754-6A42-4104-9202-8B91EAECF094}"/>
            </a:ext>
          </a:extLst>
        </xdr:cNvPr>
        <xdr:cNvCxnSpPr/>
      </xdr:nvCxnSpPr>
      <xdr:spPr>
        <a:xfrm>
          <a:off x="1417320" y="4686300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83820</xdr:colOff>
      <xdr:row>168</xdr:row>
      <xdr:rowOff>22860</xdr:rowOff>
    </xdr:from>
    <xdr:to>
      <xdr:col>3</xdr:col>
      <xdr:colOff>30480</xdr:colOff>
      <xdr:row>168</xdr:row>
      <xdr:rowOff>335280</xdr:rowOff>
    </xdr:to>
    <xdr:sp macro="" textlink="">
      <xdr:nvSpPr>
        <xdr:cNvPr id="375" name="テキスト ボックス 374">
          <a:extLst>
            <a:ext uri="{FF2B5EF4-FFF2-40B4-BE49-F238E27FC236}">
              <a16:creationId xmlns:a16="http://schemas.microsoft.com/office/drawing/2014/main" id="{329391A3-0B96-40BF-AC07-25E1352150D1}"/>
            </a:ext>
          </a:extLst>
        </xdr:cNvPr>
        <xdr:cNvSpPr txBox="1"/>
      </xdr:nvSpPr>
      <xdr:spPr>
        <a:xfrm>
          <a:off x="83820" y="42405300"/>
          <a:ext cx="403860" cy="3124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n-ea"/>
              <a:ea typeface="+mn-ea"/>
            </a:rPr>
            <a:t>51</a:t>
          </a:r>
          <a:endParaRPr kumimoji="1" lang="ja-JP" altLang="en-US" sz="1200">
            <a:latin typeface="+mn-ea"/>
            <a:ea typeface="+mn-ea"/>
          </a:endParaRPr>
        </a:p>
      </xdr:txBody>
    </xdr:sp>
    <xdr:clientData fPrintsWithSheet="0"/>
  </xdr:twoCellAnchor>
  <xdr:twoCellAnchor>
    <xdr:from>
      <xdr:col>0</xdr:col>
      <xdr:colOff>129540</xdr:colOff>
      <xdr:row>181</xdr:row>
      <xdr:rowOff>22860</xdr:rowOff>
    </xdr:from>
    <xdr:to>
      <xdr:col>3</xdr:col>
      <xdr:colOff>76200</xdr:colOff>
      <xdr:row>181</xdr:row>
      <xdr:rowOff>335280</xdr:rowOff>
    </xdr:to>
    <xdr:sp macro="" textlink="">
      <xdr:nvSpPr>
        <xdr:cNvPr id="376" name="テキスト ボックス 375">
          <a:extLst>
            <a:ext uri="{FF2B5EF4-FFF2-40B4-BE49-F238E27FC236}">
              <a16:creationId xmlns:a16="http://schemas.microsoft.com/office/drawing/2014/main" id="{BFF7AACD-B358-467A-B455-67CF53CD185C}"/>
            </a:ext>
          </a:extLst>
        </xdr:cNvPr>
        <xdr:cNvSpPr txBox="1"/>
      </xdr:nvSpPr>
      <xdr:spPr>
        <a:xfrm>
          <a:off x="129540" y="46268640"/>
          <a:ext cx="403860" cy="3124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n-ea"/>
              <a:ea typeface="+mn-ea"/>
            </a:rPr>
            <a:t>53</a:t>
          </a:r>
          <a:endParaRPr kumimoji="1" lang="ja-JP" altLang="en-US" sz="1200">
            <a:latin typeface="+mn-ea"/>
            <a:ea typeface="+mn-ea"/>
          </a:endParaRPr>
        </a:p>
      </xdr:txBody>
    </xdr:sp>
    <xdr:clientData fPrintsWithSheet="0"/>
  </xdr:twoCellAnchor>
  <xdr:twoCellAnchor>
    <xdr:from>
      <xdr:col>11</xdr:col>
      <xdr:colOff>15240</xdr:colOff>
      <xdr:row>182</xdr:row>
      <xdr:rowOff>274320</xdr:rowOff>
    </xdr:from>
    <xdr:to>
      <xdr:col>34</xdr:col>
      <xdr:colOff>0</xdr:colOff>
      <xdr:row>182</xdr:row>
      <xdr:rowOff>274320</xdr:rowOff>
    </xdr:to>
    <xdr:cxnSp macro="">
      <xdr:nvCxnSpPr>
        <xdr:cNvPr id="377" name="直線コネクタ 376">
          <a:extLst>
            <a:ext uri="{FF2B5EF4-FFF2-40B4-BE49-F238E27FC236}">
              <a16:creationId xmlns:a16="http://schemas.microsoft.com/office/drawing/2014/main" id="{7675AF15-6A56-4A03-B134-CFA5D3734A3D}"/>
            </a:ext>
          </a:extLst>
        </xdr:cNvPr>
        <xdr:cNvCxnSpPr/>
      </xdr:nvCxnSpPr>
      <xdr:spPr>
        <a:xfrm>
          <a:off x="1417320" y="4686300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169</xdr:row>
      <xdr:rowOff>274320</xdr:rowOff>
    </xdr:from>
    <xdr:to>
      <xdr:col>75</xdr:col>
      <xdr:colOff>0</xdr:colOff>
      <xdr:row>169</xdr:row>
      <xdr:rowOff>274320</xdr:rowOff>
    </xdr:to>
    <xdr:cxnSp macro="">
      <xdr:nvCxnSpPr>
        <xdr:cNvPr id="378" name="直線コネクタ 377">
          <a:extLst>
            <a:ext uri="{FF2B5EF4-FFF2-40B4-BE49-F238E27FC236}">
              <a16:creationId xmlns:a16="http://schemas.microsoft.com/office/drawing/2014/main" id="{A90624D0-2840-4669-ADBA-F34EEDB4DE72}"/>
            </a:ext>
          </a:extLst>
        </xdr:cNvPr>
        <xdr:cNvCxnSpPr/>
      </xdr:nvCxnSpPr>
      <xdr:spPr>
        <a:xfrm>
          <a:off x="7018020" y="4299966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83820</xdr:colOff>
      <xdr:row>168</xdr:row>
      <xdr:rowOff>22860</xdr:rowOff>
    </xdr:from>
    <xdr:to>
      <xdr:col>44</xdr:col>
      <xdr:colOff>30480</xdr:colOff>
      <xdr:row>168</xdr:row>
      <xdr:rowOff>335280</xdr:rowOff>
    </xdr:to>
    <xdr:sp macro="" textlink="">
      <xdr:nvSpPr>
        <xdr:cNvPr id="379" name="テキスト ボックス 378">
          <a:extLst>
            <a:ext uri="{FF2B5EF4-FFF2-40B4-BE49-F238E27FC236}">
              <a16:creationId xmlns:a16="http://schemas.microsoft.com/office/drawing/2014/main" id="{CA638B21-3ACB-4CA7-8681-E854F3D3239C}"/>
            </a:ext>
          </a:extLst>
        </xdr:cNvPr>
        <xdr:cNvSpPr txBox="1"/>
      </xdr:nvSpPr>
      <xdr:spPr>
        <a:xfrm>
          <a:off x="5684520" y="42405300"/>
          <a:ext cx="403860" cy="3124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n-ea"/>
              <a:ea typeface="+mn-ea"/>
            </a:rPr>
            <a:t>52</a:t>
          </a:r>
          <a:endParaRPr kumimoji="1" lang="ja-JP" altLang="en-US" sz="1200">
            <a:latin typeface="+mn-ea"/>
            <a:ea typeface="+mn-ea"/>
          </a:endParaRPr>
        </a:p>
      </xdr:txBody>
    </xdr:sp>
    <xdr:clientData fPrintsWithSheet="0"/>
  </xdr:twoCellAnchor>
  <xdr:twoCellAnchor>
    <xdr:from>
      <xdr:col>8</xdr:col>
      <xdr:colOff>121920</xdr:colOff>
      <xdr:row>182</xdr:row>
      <xdr:rowOff>274320</xdr:rowOff>
    </xdr:from>
    <xdr:to>
      <xdr:col>34</xdr:col>
      <xdr:colOff>0</xdr:colOff>
      <xdr:row>182</xdr:row>
      <xdr:rowOff>274320</xdr:rowOff>
    </xdr:to>
    <xdr:cxnSp macro="">
      <xdr:nvCxnSpPr>
        <xdr:cNvPr id="380" name="直線コネクタ 379">
          <a:extLst>
            <a:ext uri="{FF2B5EF4-FFF2-40B4-BE49-F238E27FC236}">
              <a16:creationId xmlns:a16="http://schemas.microsoft.com/office/drawing/2014/main" id="{37EAAA92-707F-4F9D-AB61-45ACC3279E32}"/>
            </a:ext>
          </a:extLst>
        </xdr:cNvPr>
        <xdr:cNvCxnSpPr/>
      </xdr:nvCxnSpPr>
      <xdr:spPr>
        <a:xfrm>
          <a:off x="1188720" y="46863000"/>
          <a:ext cx="33604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182</xdr:row>
      <xdr:rowOff>274320</xdr:rowOff>
    </xdr:from>
    <xdr:to>
      <xdr:col>75</xdr:col>
      <xdr:colOff>0</xdr:colOff>
      <xdr:row>182</xdr:row>
      <xdr:rowOff>274320</xdr:rowOff>
    </xdr:to>
    <xdr:cxnSp macro="">
      <xdr:nvCxnSpPr>
        <xdr:cNvPr id="381" name="直線コネクタ 380">
          <a:extLst>
            <a:ext uri="{FF2B5EF4-FFF2-40B4-BE49-F238E27FC236}">
              <a16:creationId xmlns:a16="http://schemas.microsoft.com/office/drawing/2014/main" id="{26F025CA-744D-4A66-9CA8-C14E7A2C874A}"/>
            </a:ext>
          </a:extLst>
        </xdr:cNvPr>
        <xdr:cNvCxnSpPr/>
      </xdr:nvCxnSpPr>
      <xdr:spPr>
        <a:xfrm>
          <a:off x="7018020" y="4686300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182</xdr:row>
      <xdr:rowOff>274320</xdr:rowOff>
    </xdr:from>
    <xdr:to>
      <xdr:col>75</xdr:col>
      <xdr:colOff>0</xdr:colOff>
      <xdr:row>182</xdr:row>
      <xdr:rowOff>274320</xdr:rowOff>
    </xdr:to>
    <xdr:cxnSp macro="">
      <xdr:nvCxnSpPr>
        <xdr:cNvPr id="382" name="直線コネクタ 381">
          <a:extLst>
            <a:ext uri="{FF2B5EF4-FFF2-40B4-BE49-F238E27FC236}">
              <a16:creationId xmlns:a16="http://schemas.microsoft.com/office/drawing/2014/main" id="{F148AD69-E80E-461E-9266-88078ECF2752}"/>
            </a:ext>
          </a:extLst>
        </xdr:cNvPr>
        <xdr:cNvCxnSpPr/>
      </xdr:nvCxnSpPr>
      <xdr:spPr>
        <a:xfrm>
          <a:off x="7018020" y="4686300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129540</xdr:colOff>
      <xdr:row>181</xdr:row>
      <xdr:rowOff>22860</xdr:rowOff>
    </xdr:from>
    <xdr:to>
      <xdr:col>44</xdr:col>
      <xdr:colOff>76200</xdr:colOff>
      <xdr:row>181</xdr:row>
      <xdr:rowOff>335280</xdr:rowOff>
    </xdr:to>
    <xdr:sp macro="" textlink="">
      <xdr:nvSpPr>
        <xdr:cNvPr id="383" name="テキスト ボックス 382">
          <a:extLst>
            <a:ext uri="{FF2B5EF4-FFF2-40B4-BE49-F238E27FC236}">
              <a16:creationId xmlns:a16="http://schemas.microsoft.com/office/drawing/2014/main" id="{4845227D-17CE-476F-8260-5058DF3092DE}"/>
            </a:ext>
          </a:extLst>
        </xdr:cNvPr>
        <xdr:cNvSpPr txBox="1"/>
      </xdr:nvSpPr>
      <xdr:spPr>
        <a:xfrm>
          <a:off x="5730240" y="46268640"/>
          <a:ext cx="403860" cy="3124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n-ea"/>
              <a:ea typeface="+mn-ea"/>
            </a:rPr>
            <a:t>54</a:t>
          </a:r>
          <a:endParaRPr kumimoji="1" lang="ja-JP" altLang="en-US" sz="1200">
            <a:latin typeface="+mn-ea"/>
            <a:ea typeface="+mn-ea"/>
          </a:endParaRPr>
        </a:p>
      </xdr:txBody>
    </xdr:sp>
    <xdr:clientData fPrintsWithSheet="0"/>
  </xdr:twoCellAnchor>
  <xdr:twoCellAnchor>
    <xdr:from>
      <xdr:col>52</xdr:col>
      <xdr:colOff>15240</xdr:colOff>
      <xdr:row>182</xdr:row>
      <xdr:rowOff>274320</xdr:rowOff>
    </xdr:from>
    <xdr:to>
      <xdr:col>75</xdr:col>
      <xdr:colOff>0</xdr:colOff>
      <xdr:row>182</xdr:row>
      <xdr:rowOff>274320</xdr:rowOff>
    </xdr:to>
    <xdr:cxnSp macro="">
      <xdr:nvCxnSpPr>
        <xdr:cNvPr id="384" name="直線コネクタ 383">
          <a:extLst>
            <a:ext uri="{FF2B5EF4-FFF2-40B4-BE49-F238E27FC236}">
              <a16:creationId xmlns:a16="http://schemas.microsoft.com/office/drawing/2014/main" id="{41F29B2A-ADD5-4ED4-850F-A2329ED18933}"/>
            </a:ext>
          </a:extLst>
        </xdr:cNvPr>
        <xdr:cNvCxnSpPr/>
      </xdr:nvCxnSpPr>
      <xdr:spPr>
        <a:xfrm>
          <a:off x="7018020" y="4686300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182</xdr:row>
      <xdr:rowOff>274320</xdr:rowOff>
    </xdr:from>
    <xdr:to>
      <xdr:col>75</xdr:col>
      <xdr:colOff>0</xdr:colOff>
      <xdr:row>182</xdr:row>
      <xdr:rowOff>274320</xdr:rowOff>
    </xdr:to>
    <xdr:cxnSp macro="">
      <xdr:nvCxnSpPr>
        <xdr:cNvPr id="385" name="直線コネクタ 384">
          <a:extLst>
            <a:ext uri="{FF2B5EF4-FFF2-40B4-BE49-F238E27FC236}">
              <a16:creationId xmlns:a16="http://schemas.microsoft.com/office/drawing/2014/main" id="{2BF2FE55-8BF8-4E3B-B859-A32B39FA3768}"/>
            </a:ext>
          </a:extLst>
        </xdr:cNvPr>
        <xdr:cNvCxnSpPr/>
      </xdr:nvCxnSpPr>
      <xdr:spPr>
        <a:xfrm>
          <a:off x="7018020" y="4686300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182</xdr:row>
      <xdr:rowOff>274320</xdr:rowOff>
    </xdr:from>
    <xdr:to>
      <xdr:col>75</xdr:col>
      <xdr:colOff>0</xdr:colOff>
      <xdr:row>182</xdr:row>
      <xdr:rowOff>274320</xdr:rowOff>
    </xdr:to>
    <xdr:cxnSp macro="">
      <xdr:nvCxnSpPr>
        <xdr:cNvPr id="386" name="直線コネクタ 385">
          <a:extLst>
            <a:ext uri="{FF2B5EF4-FFF2-40B4-BE49-F238E27FC236}">
              <a16:creationId xmlns:a16="http://schemas.microsoft.com/office/drawing/2014/main" id="{4274840B-9F94-4DA0-A28C-2E35AF63922E}"/>
            </a:ext>
          </a:extLst>
        </xdr:cNvPr>
        <xdr:cNvCxnSpPr/>
      </xdr:nvCxnSpPr>
      <xdr:spPr>
        <a:xfrm>
          <a:off x="7018020" y="4686300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182</xdr:row>
      <xdr:rowOff>274320</xdr:rowOff>
    </xdr:from>
    <xdr:to>
      <xdr:col>75</xdr:col>
      <xdr:colOff>0</xdr:colOff>
      <xdr:row>182</xdr:row>
      <xdr:rowOff>274320</xdr:rowOff>
    </xdr:to>
    <xdr:cxnSp macro="">
      <xdr:nvCxnSpPr>
        <xdr:cNvPr id="387" name="直線コネクタ 386">
          <a:extLst>
            <a:ext uri="{FF2B5EF4-FFF2-40B4-BE49-F238E27FC236}">
              <a16:creationId xmlns:a16="http://schemas.microsoft.com/office/drawing/2014/main" id="{1D3BEF4E-9DC1-4523-A088-DFDA64AF4461}"/>
            </a:ext>
          </a:extLst>
        </xdr:cNvPr>
        <xdr:cNvCxnSpPr/>
      </xdr:nvCxnSpPr>
      <xdr:spPr>
        <a:xfrm>
          <a:off x="7018020" y="4686300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182</xdr:row>
      <xdr:rowOff>274320</xdr:rowOff>
    </xdr:from>
    <xdr:to>
      <xdr:col>75</xdr:col>
      <xdr:colOff>0</xdr:colOff>
      <xdr:row>182</xdr:row>
      <xdr:rowOff>274320</xdr:rowOff>
    </xdr:to>
    <xdr:cxnSp macro="">
      <xdr:nvCxnSpPr>
        <xdr:cNvPr id="388" name="直線コネクタ 387">
          <a:extLst>
            <a:ext uri="{FF2B5EF4-FFF2-40B4-BE49-F238E27FC236}">
              <a16:creationId xmlns:a16="http://schemas.microsoft.com/office/drawing/2014/main" id="{4F376AD0-A404-49A4-9B55-9396F70C0B93}"/>
            </a:ext>
          </a:extLst>
        </xdr:cNvPr>
        <xdr:cNvCxnSpPr/>
      </xdr:nvCxnSpPr>
      <xdr:spPr>
        <a:xfrm>
          <a:off x="7018020" y="4686300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121920</xdr:colOff>
      <xdr:row>182</xdr:row>
      <xdr:rowOff>274320</xdr:rowOff>
    </xdr:from>
    <xdr:to>
      <xdr:col>75</xdr:col>
      <xdr:colOff>0</xdr:colOff>
      <xdr:row>182</xdr:row>
      <xdr:rowOff>274320</xdr:rowOff>
    </xdr:to>
    <xdr:cxnSp macro="">
      <xdr:nvCxnSpPr>
        <xdr:cNvPr id="389" name="直線コネクタ 388">
          <a:extLst>
            <a:ext uri="{FF2B5EF4-FFF2-40B4-BE49-F238E27FC236}">
              <a16:creationId xmlns:a16="http://schemas.microsoft.com/office/drawing/2014/main" id="{1BA59C50-E9B0-4B66-AB92-D7C90DB6B5EA}"/>
            </a:ext>
          </a:extLst>
        </xdr:cNvPr>
        <xdr:cNvCxnSpPr/>
      </xdr:nvCxnSpPr>
      <xdr:spPr>
        <a:xfrm>
          <a:off x="6789420" y="46863000"/>
          <a:ext cx="33604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169</xdr:row>
      <xdr:rowOff>274320</xdr:rowOff>
    </xdr:from>
    <xdr:to>
      <xdr:col>75</xdr:col>
      <xdr:colOff>0</xdr:colOff>
      <xdr:row>169</xdr:row>
      <xdr:rowOff>274320</xdr:rowOff>
    </xdr:to>
    <xdr:cxnSp macro="">
      <xdr:nvCxnSpPr>
        <xdr:cNvPr id="390" name="直線コネクタ 389">
          <a:extLst>
            <a:ext uri="{FF2B5EF4-FFF2-40B4-BE49-F238E27FC236}">
              <a16:creationId xmlns:a16="http://schemas.microsoft.com/office/drawing/2014/main" id="{49FBC21B-6615-4E6F-8E40-2E90F329B468}"/>
            </a:ext>
          </a:extLst>
        </xdr:cNvPr>
        <xdr:cNvCxnSpPr/>
      </xdr:nvCxnSpPr>
      <xdr:spPr>
        <a:xfrm>
          <a:off x="7018020" y="4299966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169</xdr:row>
      <xdr:rowOff>274320</xdr:rowOff>
    </xdr:from>
    <xdr:to>
      <xdr:col>75</xdr:col>
      <xdr:colOff>0</xdr:colOff>
      <xdr:row>169</xdr:row>
      <xdr:rowOff>274320</xdr:rowOff>
    </xdr:to>
    <xdr:cxnSp macro="">
      <xdr:nvCxnSpPr>
        <xdr:cNvPr id="391" name="直線コネクタ 390">
          <a:extLst>
            <a:ext uri="{FF2B5EF4-FFF2-40B4-BE49-F238E27FC236}">
              <a16:creationId xmlns:a16="http://schemas.microsoft.com/office/drawing/2014/main" id="{816CE801-51F9-47F3-ADCD-CD9CACDF8E5F}"/>
            </a:ext>
          </a:extLst>
        </xdr:cNvPr>
        <xdr:cNvCxnSpPr/>
      </xdr:nvCxnSpPr>
      <xdr:spPr>
        <a:xfrm>
          <a:off x="7018020" y="4299966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169</xdr:row>
      <xdr:rowOff>274320</xdr:rowOff>
    </xdr:from>
    <xdr:to>
      <xdr:col>75</xdr:col>
      <xdr:colOff>0</xdr:colOff>
      <xdr:row>169</xdr:row>
      <xdr:rowOff>274320</xdr:rowOff>
    </xdr:to>
    <xdr:cxnSp macro="">
      <xdr:nvCxnSpPr>
        <xdr:cNvPr id="392" name="直線コネクタ 391">
          <a:extLst>
            <a:ext uri="{FF2B5EF4-FFF2-40B4-BE49-F238E27FC236}">
              <a16:creationId xmlns:a16="http://schemas.microsoft.com/office/drawing/2014/main" id="{11CE2048-DC8D-4DFF-8DE8-B435FCB149FC}"/>
            </a:ext>
          </a:extLst>
        </xdr:cNvPr>
        <xdr:cNvCxnSpPr/>
      </xdr:nvCxnSpPr>
      <xdr:spPr>
        <a:xfrm>
          <a:off x="7018020" y="4299966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121920</xdr:colOff>
      <xdr:row>169</xdr:row>
      <xdr:rowOff>274320</xdr:rowOff>
    </xdr:from>
    <xdr:to>
      <xdr:col>75</xdr:col>
      <xdr:colOff>0</xdr:colOff>
      <xdr:row>169</xdr:row>
      <xdr:rowOff>274320</xdr:rowOff>
    </xdr:to>
    <xdr:cxnSp macro="">
      <xdr:nvCxnSpPr>
        <xdr:cNvPr id="393" name="直線コネクタ 392">
          <a:extLst>
            <a:ext uri="{FF2B5EF4-FFF2-40B4-BE49-F238E27FC236}">
              <a16:creationId xmlns:a16="http://schemas.microsoft.com/office/drawing/2014/main" id="{BD3B77E2-634F-40AF-A738-2BB36ED3AEDD}"/>
            </a:ext>
          </a:extLst>
        </xdr:cNvPr>
        <xdr:cNvCxnSpPr/>
      </xdr:nvCxnSpPr>
      <xdr:spPr>
        <a:xfrm>
          <a:off x="6789420" y="42999660"/>
          <a:ext cx="33604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169</xdr:row>
      <xdr:rowOff>274320</xdr:rowOff>
    </xdr:from>
    <xdr:to>
      <xdr:col>34</xdr:col>
      <xdr:colOff>0</xdr:colOff>
      <xdr:row>169</xdr:row>
      <xdr:rowOff>274320</xdr:rowOff>
    </xdr:to>
    <xdr:cxnSp macro="">
      <xdr:nvCxnSpPr>
        <xdr:cNvPr id="394" name="直線コネクタ 393">
          <a:extLst>
            <a:ext uri="{FF2B5EF4-FFF2-40B4-BE49-F238E27FC236}">
              <a16:creationId xmlns:a16="http://schemas.microsoft.com/office/drawing/2014/main" id="{3BAF5D0E-26CE-4B76-A3EC-93CF845F0C3F}"/>
            </a:ext>
          </a:extLst>
        </xdr:cNvPr>
        <xdr:cNvCxnSpPr/>
      </xdr:nvCxnSpPr>
      <xdr:spPr>
        <a:xfrm>
          <a:off x="1417320" y="4299966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169</xdr:row>
      <xdr:rowOff>274320</xdr:rowOff>
    </xdr:from>
    <xdr:to>
      <xdr:col>34</xdr:col>
      <xdr:colOff>0</xdr:colOff>
      <xdr:row>169</xdr:row>
      <xdr:rowOff>274320</xdr:rowOff>
    </xdr:to>
    <xdr:cxnSp macro="">
      <xdr:nvCxnSpPr>
        <xdr:cNvPr id="395" name="直線コネクタ 394">
          <a:extLst>
            <a:ext uri="{FF2B5EF4-FFF2-40B4-BE49-F238E27FC236}">
              <a16:creationId xmlns:a16="http://schemas.microsoft.com/office/drawing/2014/main" id="{B748E182-0F1F-4707-AA73-A298233D0E84}"/>
            </a:ext>
          </a:extLst>
        </xdr:cNvPr>
        <xdr:cNvCxnSpPr/>
      </xdr:nvCxnSpPr>
      <xdr:spPr>
        <a:xfrm>
          <a:off x="1417320" y="4299966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169</xdr:row>
      <xdr:rowOff>274320</xdr:rowOff>
    </xdr:from>
    <xdr:to>
      <xdr:col>34</xdr:col>
      <xdr:colOff>0</xdr:colOff>
      <xdr:row>169</xdr:row>
      <xdr:rowOff>274320</xdr:rowOff>
    </xdr:to>
    <xdr:cxnSp macro="">
      <xdr:nvCxnSpPr>
        <xdr:cNvPr id="396" name="直線コネクタ 395">
          <a:extLst>
            <a:ext uri="{FF2B5EF4-FFF2-40B4-BE49-F238E27FC236}">
              <a16:creationId xmlns:a16="http://schemas.microsoft.com/office/drawing/2014/main" id="{BDBC957C-5283-44F4-A612-9C9F9A99146B}"/>
            </a:ext>
          </a:extLst>
        </xdr:cNvPr>
        <xdr:cNvCxnSpPr/>
      </xdr:nvCxnSpPr>
      <xdr:spPr>
        <a:xfrm>
          <a:off x="1417320" y="4299966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121920</xdr:colOff>
      <xdr:row>169</xdr:row>
      <xdr:rowOff>274320</xdr:rowOff>
    </xdr:from>
    <xdr:to>
      <xdr:col>34</xdr:col>
      <xdr:colOff>0</xdr:colOff>
      <xdr:row>169</xdr:row>
      <xdr:rowOff>274320</xdr:rowOff>
    </xdr:to>
    <xdr:cxnSp macro="">
      <xdr:nvCxnSpPr>
        <xdr:cNvPr id="397" name="直線コネクタ 396">
          <a:extLst>
            <a:ext uri="{FF2B5EF4-FFF2-40B4-BE49-F238E27FC236}">
              <a16:creationId xmlns:a16="http://schemas.microsoft.com/office/drawing/2014/main" id="{C63D5704-1CAA-4488-87D0-250289E33036}"/>
            </a:ext>
          </a:extLst>
        </xdr:cNvPr>
        <xdr:cNvCxnSpPr/>
      </xdr:nvCxnSpPr>
      <xdr:spPr>
        <a:xfrm>
          <a:off x="1188720" y="42999660"/>
          <a:ext cx="33604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193</xdr:row>
      <xdr:rowOff>274320</xdr:rowOff>
    </xdr:from>
    <xdr:to>
      <xdr:col>34</xdr:col>
      <xdr:colOff>0</xdr:colOff>
      <xdr:row>193</xdr:row>
      <xdr:rowOff>274320</xdr:rowOff>
    </xdr:to>
    <xdr:cxnSp macro="">
      <xdr:nvCxnSpPr>
        <xdr:cNvPr id="424" name="直線コネクタ 423">
          <a:extLst>
            <a:ext uri="{FF2B5EF4-FFF2-40B4-BE49-F238E27FC236}">
              <a16:creationId xmlns:a16="http://schemas.microsoft.com/office/drawing/2014/main" id="{643E3E22-722D-4210-955A-D1391E592757}"/>
            </a:ext>
          </a:extLst>
        </xdr:cNvPr>
        <xdr:cNvCxnSpPr/>
      </xdr:nvCxnSpPr>
      <xdr:spPr>
        <a:xfrm>
          <a:off x="1417320" y="4299966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206</xdr:row>
      <xdr:rowOff>274320</xdr:rowOff>
    </xdr:from>
    <xdr:to>
      <xdr:col>34</xdr:col>
      <xdr:colOff>0</xdr:colOff>
      <xdr:row>206</xdr:row>
      <xdr:rowOff>274320</xdr:rowOff>
    </xdr:to>
    <xdr:cxnSp macro="">
      <xdr:nvCxnSpPr>
        <xdr:cNvPr id="425" name="直線コネクタ 424">
          <a:extLst>
            <a:ext uri="{FF2B5EF4-FFF2-40B4-BE49-F238E27FC236}">
              <a16:creationId xmlns:a16="http://schemas.microsoft.com/office/drawing/2014/main" id="{126BE734-86F0-4952-BEDB-1A5E566FC5EC}"/>
            </a:ext>
          </a:extLst>
        </xdr:cNvPr>
        <xdr:cNvCxnSpPr/>
      </xdr:nvCxnSpPr>
      <xdr:spPr>
        <a:xfrm>
          <a:off x="1417320" y="4686300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206</xdr:row>
      <xdr:rowOff>274320</xdr:rowOff>
    </xdr:from>
    <xdr:to>
      <xdr:col>34</xdr:col>
      <xdr:colOff>0</xdr:colOff>
      <xdr:row>206</xdr:row>
      <xdr:rowOff>274320</xdr:rowOff>
    </xdr:to>
    <xdr:cxnSp macro="">
      <xdr:nvCxnSpPr>
        <xdr:cNvPr id="426" name="直線コネクタ 425">
          <a:extLst>
            <a:ext uri="{FF2B5EF4-FFF2-40B4-BE49-F238E27FC236}">
              <a16:creationId xmlns:a16="http://schemas.microsoft.com/office/drawing/2014/main" id="{4253A8FB-4CA3-4BA3-9FDA-680E5C7649CC}"/>
            </a:ext>
          </a:extLst>
        </xdr:cNvPr>
        <xdr:cNvCxnSpPr/>
      </xdr:nvCxnSpPr>
      <xdr:spPr>
        <a:xfrm>
          <a:off x="1417320" y="4686300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83820</xdr:colOff>
      <xdr:row>192</xdr:row>
      <xdr:rowOff>22860</xdr:rowOff>
    </xdr:from>
    <xdr:to>
      <xdr:col>3</xdr:col>
      <xdr:colOff>30480</xdr:colOff>
      <xdr:row>192</xdr:row>
      <xdr:rowOff>335280</xdr:rowOff>
    </xdr:to>
    <xdr:sp macro="" textlink="">
      <xdr:nvSpPr>
        <xdr:cNvPr id="427" name="テキスト ボックス 426">
          <a:extLst>
            <a:ext uri="{FF2B5EF4-FFF2-40B4-BE49-F238E27FC236}">
              <a16:creationId xmlns:a16="http://schemas.microsoft.com/office/drawing/2014/main" id="{90804E6A-17CA-40DE-BBA8-6157A5F05D96}"/>
            </a:ext>
          </a:extLst>
        </xdr:cNvPr>
        <xdr:cNvSpPr txBox="1"/>
      </xdr:nvSpPr>
      <xdr:spPr>
        <a:xfrm>
          <a:off x="83820" y="42405300"/>
          <a:ext cx="403860" cy="3124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n-ea"/>
              <a:ea typeface="+mn-ea"/>
            </a:rPr>
            <a:t>55</a:t>
          </a:r>
          <a:endParaRPr kumimoji="1" lang="ja-JP" altLang="en-US" sz="1200">
            <a:latin typeface="+mn-ea"/>
            <a:ea typeface="+mn-ea"/>
          </a:endParaRPr>
        </a:p>
      </xdr:txBody>
    </xdr:sp>
    <xdr:clientData fPrintsWithSheet="0"/>
  </xdr:twoCellAnchor>
  <xdr:twoCellAnchor>
    <xdr:from>
      <xdr:col>0</xdr:col>
      <xdr:colOff>129540</xdr:colOff>
      <xdr:row>205</xdr:row>
      <xdr:rowOff>22860</xdr:rowOff>
    </xdr:from>
    <xdr:to>
      <xdr:col>3</xdr:col>
      <xdr:colOff>76200</xdr:colOff>
      <xdr:row>205</xdr:row>
      <xdr:rowOff>335280</xdr:rowOff>
    </xdr:to>
    <xdr:sp macro="" textlink="">
      <xdr:nvSpPr>
        <xdr:cNvPr id="428" name="テキスト ボックス 427">
          <a:extLst>
            <a:ext uri="{FF2B5EF4-FFF2-40B4-BE49-F238E27FC236}">
              <a16:creationId xmlns:a16="http://schemas.microsoft.com/office/drawing/2014/main" id="{FB7D7498-BDA4-482F-B0D0-A2952DD3EB0F}"/>
            </a:ext>
          </a:extLst>
        </xdr:cNvPr>
        <xdr:cNvSpPr txBox="1"/>
      </xdr:nvSpPr>
      <xdr:spPr>
        <a:xfrm>
          <a:off x="129540" y="46268640"/>
          <a:ext cx="403860" cy="3124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n-ea"/>
              <a:ea typeface="+mn-ea"/>
            </a:rPr>
            <a:t>57</a:t>
          </a:r>
          <a:endParaRPr kumimoji="1" lang="ja-JP" altLang="en-US" sz="1200">
            <a:latin typeface="+mn-ea"/>
            <a:ea typeface="+mn-ea"/>
          </a:endParaRPr>
        </a:p>
      </xdr:txBody>
    </xdr:sp>
    <xdr:clientData fPrintsWithSheet="0"/>
  </xdr:twoCellAnchor>
  <xdr:twoCellAnchor>
    <xdr:from>
      <xdr:col>11</xdr:col>
      <xdr:colOff>15240</xdr:colOff>
      <xdr:row>206</xdr:row>
      <xdr:rowOff>274320</xdr:rowOff>
    </xdr:from>
    <xdr:to>
      <xdr:col>34</xdr:col>
      <xdr:colOff>0</xdr:colOff>
      <xdr:row>206</xdr:row>
      <xdr:rowOff>274320</xdr:rowOff>
    </xdr:to>
    <xdr:cxnSp macro="">
      <xdr:nvCxnSpPr>
        <xdr:cNvPr id="429" name="直線コネクタ 428">
          <a:extLst>
            <a:ext uri="{FF2B5EF4-FFF2-40B4-BE49-F238E27FC236}">
              <a16:creationId xmlns:a16="http://schemas.microsoft.com/office/drawing/2014/main" id="{3954D1FA-7C1C-43BF-8098-6D8DEA66171B}"/>
            </a:ext>
          </a:extLst>
        </xdr:cNvPr>
        <xdr:cNvCxnSpPr/>
      </xdr:nvCxnSpPr>
      <xdr:spPr>
        <a:xfrm>
          <a:off x="1417320" y="4686300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193</xdr:row>
      <xdr:rowOff>274320</xdr:rowOff>
    </xdr:from>
    <xdr:to>
      <xdr:col>75</xdr:col>
      <xdr:colOff>0</xdr:colOff>
      <xdr:row>193</xdr:row>
      <xdr:rowOff>274320</xdr:rowOff>
    </xdr:to>
    <xdr:cxnSp macro="">
      <xdr:nvCxnSpPr>
        <xdr:cNvPr id="430" name="直線コネクタ 429">
          <a:extLst>
            <a:ext uri="{FF2B5EF4-FFF2-40B4-BE49-F238E27FC236}">
              <a16:creationId xmlns:a16="http://schemas.microsoft.com/office/drawing/2014/main" id="{1D6744BD-A6F5-42D4-8364-30E60FD998DB}"/>
            </a:ext>
          </a:extLst>
        </xdr:cNvPr>
        <xdr:cNvCxnSpPr/>
      </xdr:nvCxnSpPr>
      <xdr:spPr>
        <a:xfrm>
          <a:off x="7018020" y="4299966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83820</xdr:colOff>
      <xdr:row>192</xdr:row>
      <xdr:rowOff>22860</xdr:rowOff>
    </xdr:from>
    <xdr:to>
      <xdr:col>44</xdr:col>
      <xdr:colOff>30480</xdr:colOff>
      <xdr:row>192</xdr:row>
      <xdr:rowOff>335280</xdr:rowOff>
    </xdr:to>
    <xdr:sp macro="" textlink="">
      <xdr:nvSpPr>
        <xdr:cNvPr id="431" name="テキスト ボックス 430">
          <a:extLst>
            <a:ext uri="{FF2B5EF4-FFF2-40B4-BE49-F238E27FC236}">
              <a16:creationId xmlns:a16="http://schemas.microsoft.com/office/drawing/2014/main" id="{D8B1346B-4DF5-4D23-8193-9FDB20BC5702}"/>
            </a:ext>
          </a:extLst>
        </xdr:cNvPr>
        <xdr:cNvSpPr txBox="1"/>
      </xdr:nvSpPr>
      <xdr:spPr>
        <a:xfrm>
          <a:off x="5684520" y="42405300"/>
          <a:ext cx="403860" cy="3124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n-ea"/>
              <a:ea typeface="+mn-ea"/>
            </a:rPr>
            <a:t>56</a:t>
          </a:r>
          <a:endParaRPr kumimoji="1" lang="ja-JP" altLang="en-US" sz="1200">
            <a:latin typeface="+mn-ea"/>
            <a:ea typeface="+mn-ea"/>
          </a:endParaRPr>
        </a:p>
      </xdr:txBody>
    </xdr:sp>
    <xdr:clientData fPrintsWithSheet="0"/>
  </xdr:twoCellAnchor>
  <xdr:twoCellAnchor>
    <xdr:from>
      <xdr:col>8</xdr:col>
      <xdr:colOff>121920</xdr:colOff>
      <xdr:row>206</xdr:row>
      <xdr:rowOff>274320</xdr:rowOff>
    </xdr:from>
    <xdr:to>
      <xdr:col>34</xdr:col>
      <xdr:colOff>0</xdr:colOff>
      <xdr:row>206</xdr:row>
      <xdr:rowOff>274320</xdr:rowOff>
    </xdr:to>
    <xdr:cxnSp macro="">
      <xdr:nvCxnSpPr>
        <xdr:cNvPr id="432" name="直線コネクタ 431">
          <a:extLst>
            <a:ext uri="{FF2B5EF4-FFF2-40B4-BE49-F238E27FC236}">
              <a16:creationId xmlns:a16="http://schemas.microsoft.com/office/drawing/2014/main" id="{46B6AF28-171A-49FC-B15B-C3801FE4BAA2}"/>
            </a:ext>
          </a:extLst>
        </xdr:cNvPr>
        <xdr:cNvCxnSpPr/>
      </xdr:nvCxnSpPr>
      <xdr:spPr>
        <a:xfrm>
          <a:off x="1188720" y="46863000"/>
          <a:ext cx="33604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206</xdr:row>
      <xdr:rowOff>274320</xdr:rowOff>
    </xdr:from>
    <xdr:to>
      <xdr:col>75</xdr:col>
      <xdr:colOff>0</xdr:colOff>
      <xdr:row>206</xdr:row>
      <xdr:rowOff>274320</xdr:rowOff>
    </xdr:to>
    <xdr:cxnSp macro="">
      <xdr:nvCxnSpPr>
        <xdr:cNvPr id="433" name="直線コネクタ 432">
          <a:extLst>
            <a:ext uri="{FF2B5EF4-FFF2-40B4-BE49-F238E27FC236}">
              <a16:creationId xmlns:a16="http://schemas.microsoft.com/office/drawing/2014/main" id="{E410B2D6-933C-4E3E-BE87-6FEC62401D59}"/>
            </a:ext>
          </a:extLst>
        </xdr:cNvPr>
        <xdr:cNvCxnSpPr/>
      </xdr:nvCxnSpPr>
      <xdr:spPr>
        <a:xfrm>
          <a:off x="7018020" y="4686300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206</xdr:row>
      <xdr:rowOff>274320</xdr:rowOff>
    </xdr:from>
    <xdr:to>
      <xdr:col>75</xdr:col>
      <xdr:colOff>0</xdr:colOff>
      <xdr:row>206</xdr:row>
      <xdr:rowOff>274320</xdr:rowOff>
    </xdr:to>
    <xdr:cxnSp macro="">
      <xdr:nvCxnSpPr>
        <xdr:cNvPr id="434" name="直線コネクタ 433">
          <a:extLst>
            <a:ext uri="{FF2B5EF4-FFF2-40B4-BE49-F238E27FC236}">
              <a16:creationId xmlns:a16="http://schemas.microsoft.com/office/drawing/2014/main" id="{D84426D2-8404-4402-A511-07B17E55E8F4}"/>
            </a:ext>
          </a:extLst>
        </xdr:cNvPr>
        <xdr:cNvCxnSpPr/>
      </xdr:nvCxnSpPr>
      <xdr:spPr>
        <a:xfrm>
          <a:off x="7018020" y="4686300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129540</xdr:colOff>
      <xdr:row>205</xdr:row>
      <xdr:rowOff>22860</xdr:rowOff>
    </xdr:from>
    <xdr:to>
      <xdr:col>44</xdr:col>
      <xdr:colOff>76200</xdr:colOff>
      <xdr:row>205</xdr:row>
      <xdr:rowOff>335280</xdr:rowOff>
    </xdr:to>
    <xdr:sp macro="" textlink="">
      <xdr:nvSpPr>
        <xdr:cNvPr id="435" name="テキスト ボックス 434">
          <a:extLst>
            <a:ext uri="{FF2B5EF4-FFF2-40B4-BE49-F238E27FC236}">
              <a16:creationId xmlns:a16="http://schemas.microsoft.com/office/drawing/2014/main" id="{A70A37FD-2B94-4807-8448-2270FC18E338}"/>
            </a:ext>
          </a:extLst>
        </xdr:cNvPr>
        <xdr:cNvSpPr txBox="1"/>
      </xdr:nvSpPr>
      <xdr:spPr>
        <a:xfrm>
          <a:off x="5730240" y="46268640"/>
          <a:ext cx="403860" cy="3124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n-ea"/>
              <a:ea typeface="+mn-ea"/>
            </a:rPr>
            <a:t>58</a:t>
          </a:r>
          <a:endParaRPr kumimoji="1" lang="ja-JP" altLang="en-US" sz="1200">
            <a:latin typeface="+mn-ea"/>
            <a:ea typeface="+mn-ea"/>
          </a:endParaRPr>
        </a:p>
      </xdr:txBody>
    </xdr:sp>
    <xdr:clientData fPrintsWithSheet="0"/>
  </xdr:twoCellAnchor>
  <xdr:twoCellAnchor>
    <xdr:from>
      <xdr:col>52</xdr:col>
      <xdr:colOff>15240</xdr:colOff>
      <xdr:row>206</xdr:row>
      <xdr:rowOff>274320</xdr:rowOff>
    </xdr:from>
    <xdr:to>
      <xdr:col>75</xdr:col>
      <xdr:colOff>0</xdr:colOff>
      <xdr:row>206</xdr:row>
      <xdr:rowOff>274320</xdr:rowOff>
    </xdr:to>
    <xdr:cxnSp macro="">
      <xdr:nvCxnSpPr>
        <xdr:cNvPr id="436" name="直線コネクタ 435">
          <a:extLst>
            <a:ext uri="{FF2B5EF4-FFF2-40B4-BE49-F238E27FC236}">
              <a16:creationId xmlns:a16="http://schemas.microsoft.com/office/drawing/2014/main" id="{C29BE9BB-FE4E-4896-9F62-B260E3F531DD}"/>
            </a:ext>
          </a:extLst>
        </xdr:cNvPr>
        <xdr:cNvCxnSpPr/>
      </xdr:nvCxnSpPr>
      <xdr:spPr>
        <a:xfrm>
          <a:off x="7018020" y="4686300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206</xdr:row>
      <xdr:rowOff>274320</xdr:rowOff>
    </xdr:from>
    <xdr:to>
      <xdr:col>75</xdr:col>
      <xdr:colOff>0</xdr:colOff>
      <xdr:row>206</xdr:row>
      <xdr:rowOff>274320</xdr:rowOff>
    </xdr:to>
    <xdr:cxnSp macro="">
      <xdr:nvCxnSpPr>
        <xdr:cNvPr id="437" name="直線コネクタ 436">
          <a:extLst>
            <a:ext uri="{FF2B5EF4-FFF2-40B4-BE49-F238E27FC236}">
              <a16:creationId xmlns:a16="http://schemas.microsoft.com/office/drawing/2014/main" id="{672CEFA8-E31E-40DC-9673-F3DAD4A0B5D8}"/>
            </a:ext>
          </a:extLst>
        </xdr:cNvPr>
        <xdr:cNvCxnSpPr/>
      </xdr:nvCxnSpPr>
      <xdr:spPr>
        <a:xfrm>
          <a:off x="7018020" y="4686300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206</xdr:row>
      <xdr:rowOff>274320</xdr:rowOff>
    </xdr:from>
    <xdr:to>
      <xdr:col>75</xdr:col>
      <xdr:colOff>0</xdr:colOff>
      <xdr:row>206</xdr:row>
      <xdr:rowOff>274320</xdr:rowOff>
    </xdr:to>
    <xdr:cxnSp macro="">
      <xdr:nvCxnSpPr>
        <xdr:cNvPr id="438" name="直線コネクタ 437">
          <a:extLst>
            <a:ext uri="{FF2B5EF4-FFF2-40B4-BE49-F238E27FC236}">
              <a16:creationId xmlns:a16="http://schemas.microsoft.com/office/drawing/2014/main" id="{79CA757C-A0F6-4E07-925C-50277EDDB1C6}"/>
            </a:ext>
          </a:extLst>
        </xdr:cNvPr>
        <xdr:cNvCxnSpPr/>
      </xdr:nvCxnSpPr>
      <xdr:spPr>
        <a:xfrm>
          <a:off x="7018020" y="4686300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206</xdr:row>
      <xdr:rowOff>274320</xdr:rowOff>
    </xdr:from>
    <xdr:to>
      <xdr:col>75</xdr:col>
      <xdr:colOff>0</xdr:colOff>
      <xdr:row>206</xdr:row>
      <xdr:rowOff>274320</xdr:rowOff>
    </xdr:to>
    <xdr:cxnSp macro="">
      <xdr:nvCxnSpPr>
        <xdr:cNvPr id="439" name="直線コネクタ 438">
          <a:extLst>
            <a:ext uri="{FF2B5EF4-FFF2-40B4-BE49-F238E27FC236}">
              <a16:creationId xmlns:a16="http://schemas.microsoft.com/office/drawing/2014/main" id="{E45C7058-0D94-4808-BAD4-86E12C80C67C}"/>
            </a:ext>
          </a:extLst>
        </xdr:cNvPr>
        <xdr:cNvCxnSpPr/>
      </xdr:nvCxnSpPr>
      <xdr:spPr>
        <a:xfrm>
          <a:off x="7018020" y="4686300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206</xdr:row>
      <xdr:rowOff>274320</xdr:rowOff>
    </xdr:from>
    <xdr:to>
      <xdr:col>75</xdr:col>
      <xdr:colOff>0</xdr:colOff>
      <xdr:row>206</xdr:row>
      <xdr:rowOff>274320</xdr:rowOff>
    </xdr:to>
    <xdr:cxnSp macro="">
      <xdr:nvCxnSpPr>
        <xdr:cNvPr id="440" name="直線コネクタ 439">
          <a:extLst>
            <a:ext uri="{FF2B5EF4-FFF2-40B4-BE49-F238E27FC236}">
              <a16:creationId xmlns:a16="http://schemas.microsoft.com/office/drawing/2014/main" id="{8EB5B4CB-8739-4ED8-869D-1B8AB64BE391}"/>
            </a:ext>
          </a:extLst>
        </xdr:cNvPr>
        <xdr:cNvCxnSpPr/>
      </xdr:nvCxnSpPr>
      <xdr:spPr>
        <a:xfrm>
          <a:off x="7018020" y="4686300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121920</xdr:colOff>
      <xdr:row>206</xdr:row>
      <xdr:rowOff>274320</xdr:rowOff>
    </xdr:from>
    <xdr:to>
      <xdr:col>75</xdr:col>
      <xdr:colOff>0</xdr:colOff>
      <xdr:row>206</xdr:row>
      <xdr:rowOff>274320</xdr:rowOff>
    </xdr:to>
    <xdr:cxnSp macro="">
      <xdr:nvCxnSpPr>
        <xdr:cNvPr id="441" name="直線コネクタ 440">
          <a:extLst>
            <a:ext uri="{FF2B5EF4-FFF2-40B4-BE49-F238E27FC236}">
              <a16:creationId xmlns:a16="http://schemas.microsoft.com/office/drawing/2014/main" id="{2E07AE84-F488-4812-9963-C2F7F991D422}"/>
            </a:ext>
          </a:extLst>
        </xdr:cNvPr>
        <xdr:cNvCxnSpPr/>
      </xdr:nvCxnSpPr>
      <xdr:spPr>
        <a:xfrm>
          <a:off x="6789420" y="46863000"/>
          <a:ext cx="33604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193</xdr:row>
      <xdr:rowOff>274320</xdr:rowOff>
    </xdr:from>
    <xdr:to>
      <xdr:col>75</xdr:col>
      <xdr:colOff>0</xdr:colOff>
      <xdr:row>193</xdr:row>
      <xdr:rowOff>274320</xdr:rowOff>
    </xdr:to>
    <xdr:cxnSp macro="">
      <xdr:nvCxnSpPr>
        <xdr:cNvPr id="442" name="直線コネクタ 441">
          <a:extLst>
            <a:ext uri="{FF2B5EF4-FFF2-40B4-BE49-F238E27FC236}">
              <a16:creationId xmlns:a16="http://schemas.microsoft.com/office/drawing/2014/main" id="{BB6C39A4-5FE4-4D4B-85F7-3C463C1AE85B}"/>
            </a:ext>
          </a:extLst>
        </xdr:cNvPr>
        <xdr:cNvCxnSpPr/>
      </xdr:nvCxnSpPr>
      <xdr:spPr>
        <a:xfrm>
          <a:off x="7018020" y="4299966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193</xdr:row>
      <xdr:rowOff>274320</xdr:rowOff>
    </xdr:from>
    <xdr:to>
      <xdr:col>75</xdr:col>
      <xdr:colOff>0</xdr:colOff>
      <xdr:row>193</xdr:row>
      <xdr:rowOff>274320</xdr:rowOff>
    </xdr:to>
    <xdr:cxnSp macro="">
      <xdr:nvCxnSpPr>
        <xdr:cNvPr id="443" name="直線コネクタ 442">
          <a:extLst>
            <a:ext uri="{FF2B5EF4-FFF2-40B4-BE49-F238E27FC236}">
              <a16:creationId xmlns:a16="http://schemas.microsoft.com/office/drawing/2014/main" id="{D24C1F7D-69F2-49CD-947E-F1A63F431FE5}"/>
            </a:ext>
          </a:extLst>
        </xdr:cNvPr>
        <xdr:cNvCxnSpPr/>
      </xdr:nvCxnSpPr>
      <xdr:spPr>
        <a:xfrm>
          <a:off x="7018020" y="4299966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193</xdr:row>
      <xdr:rowOff>274320</xdr:rowOff>
    </xdr:from>
    <xdr:to>
      <xdr:col>75</xdr:col>
      <xdr:colOff>0</xdr:colOff>
      <xdr:row>193</xdr:row>
      <xdr:rowOff>274320</xdr:rowOff>
    </xdr:to>
    <xdr:cxnSp macro="">
      <xdr:nvCxnSpPr>
        <xdr:cNvPr id="444" name="直線コネクタ 443">
          <a:extLst>
            <a:ext uri="{FF2B5EF4-FFF2-40B4-BE49-F238E27FC236}">
              <a16:creationId xmlns:a16="http://schemas.microsoft.com/office/drawing/2014/main" id="{1E779DAD-8BD1-4CF9-A7E1-1AAFE17F4C0B}"/>
            </a:ext>
          </a:extLst>
        </xdr:cNvPr>
        <xdr:cNvCxnSpPr/>
      </xdr:nvCxnSpPr>
      <xdr:spPr>
        <a:xfrm>
          <a:off x="7018020" y="4299966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121920</xdr:colOff>
      <xdr:row>193</xdr:row>
      <xdr:rowOff>274320</xdr:rowOff>
    </xdr:from>
    <xdr:to>
      <xdr:col>75</xdr:col>
      <xdr:colOff>0</xdr:colOff>
      <xdr:row>193</xdr:row>
      <xdr:rowOff>274320</xdr:rowOff>
    </xdr:to>
    <xdr:cxnSp macro="">
      <xdr:nvCxnSpPr>
        <xdr:cNvPr id="445" name="直線コネクタ 444">
          <a:extLst>
            <a:ext uri="{FF2B5EF4-FFF2-40B4-BE49-F238E27FC236}">
              <a16:creationId xmlns:a16="http://schemas.microsoft.com/office/drawing/2014/main" id="{7C5144AA-813C-4405-B69B-6795D56F95CB}"/>
            </a:ext>
          </a:extLst>
        </xdr:cNvPr>
        <xdr:cNvCxnSpPr/>
      </xdr:nvCxnSpPr>
      <xdr:spPr>
        <a:xfrm>
          <a:off x="6789420" y="42999660"/>
          <a:ext cx="33604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193</xdr:row>
      <xdr:rowOff>274320</xdr:rowOff>
    </xdr:from>
    <xdr:to>
      <xdr:col>34</xdr:col>
      <xdr:colOff>0</xdr:colOff>
      <xdr:row>193</xdr:row>
      <xdr:rowOff>274320</xdr:rowOff>
    </xdr:to>
    <xdr:cxnSp macro="">
      <xdr:nvCxnSpPr>
        <xdr:cNvPr id="446" name="直線コネクタ 445">
          <a:extLst>
            <a:ext uri="{FF2B5EF4-FFF2-40B4-BE49-F238E27FC236}">
              <a16:creationId xmlns:a16="http://schemas.microsoft.com/office/drawing/2014/main" id="{BE0880FC-1242-4544-820B-391640F0DB96}"/>
            </a:ext>
          </a:extLst>
        </xdr:cNvPr>
        <xdr:cNvCxnSpPr/>
      </xdr:nvCxnSpPr>
      <xdr:spPr>
        <a:xfrm>
          <a:off x="1417320" y="4299966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193</xdr:row>
      <xdr:rowOff>274320</xdr:rowOff>
    </xdr:from>
    <xdr:to>
      <xdr:col>34</xdr:col>
      <xdr:colOff>0</xdr:colOff>
      <xdr:row>193</xdr:row>
      <xdr:rowOff>274320</xdr:rowOff>
    </xdr:to>
    <xdr:cxnSp macro="">
      <xdr:nvCxnSpPr>
        <xdr:cNvPr id="447" name="直線コネクタ 446">
          <a:extLst>
            <a:ext uri="{FF2B5EF4-FFF2-40B4-BE49-F238E27FC236}">
              <a16:creationId xmlns:a16="http://schemas.microsoft.com/office/drawing/2014/main" id="{A27DB0A6-099E-4B91-8452-6B30311738E6}"/>
            </a:ext>
          </a:extLst>
        </xdr:cNvPr>
        <xdr:cNvCxnSpPr/>
      </xdr:nvCxnSpPr>
      <xdr:spPr>
        <a:xfrm>
          <a:off x="1417320" y="4299966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193</xdr:row>
      <xdr:rowOff>274320</xdr:rowOff>
    </xdr:from>
    <xdr:to>
      <xdr:col>34</xdr:col>
      <xdr:colOff>0</xdr:colOff>
      <xdr:row>193</xdr:row>
      <xdr:rowOff>274320</xdr:rowOff>
    </xdr:to>
    <xdr:cxnSp macro="">
      <xdr:nvCxnSpPr>
        <xdr:cNvPr id="448" name="直線コネクタ 447">
          <a:extLst>
            <a:ext uri="{FF2B5EF4-FFF2-40B4-BE49-F238E27FC236}">
              <a16:creationId xmlns:a16="http://schemas.microsoft.com/office/drawing/2014/main" id="{E4C9C8D2-6104-4488-A051-04563384805B}"/>
            </a:ext>
          </a:extLst>
        </xdr:cNvPr>
        <xdr:cNvCxnSpPr/>
      </xdr:nvCxnSpPr>
      <xdr:spPr>
        <a:xfrm>
          <a:off x="1417320" y="4299966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121920</xdr:colOff>
      <xdr:row>193</xdr:row>
      <xdr:rowOff>274320</xdr:rowOff>
    </xdr:from>
    <xdr:to>
      <xdr:col>34</xdr:col>
      <xdr:colOff>0</xdr:colOff>
      <xdr:row>193</xdr:row>
      <xdr:rowOff>274320</xdr:rowOff>
    </xdr:to>
    <xdr:cxnSp macro="">
      <xdr:nvCxnSpPr>
        <xdr:cNvPr id="449" name="直線コネクタ 448">
          <a:extLst>
            <a:ext uri="{FF2B5EF4-FFF2-40B4-BE49-F238E27FC236}">
              <a16:creationId xmlns:a16="http://schemas.microsoft.com/office/drawing/2014/main" id="{1FEC30D4-4F4E-4CB6-8E28-3AEC0C397463}"/>
            </a:ext>
          </a:extLst>
        </xdr:cNvPr>
        <xdr:cNvCxnSpPr/>
      </xdr:nvCxnSpPr>
      <xdr:spPr>
        <a:xfrm>
          <a:off x="1188720" y="42999660"/>
          <a:ext cx="33604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217</xdr:row>
      <xdr:rowOff>274320</xdr:rowOff>
    </xdr:from>
    <xdr:to>
      <xdr:col>34</xdr:col>
      <xdr:colOff>0</xdr:colOff>
      <xdr:row>217</xdr:row>
      <xdr:rowOff>274320</xdr:rowOff>
    </xdr:to>
    <xdr:cxnSp macro="">
      <xdr:nvCxnSpPr>
        <xdr:cNvPr id="476" name="直線コネクタ 475">
          <a:extLst>
            <a:ext uri="{FF2B5EF4-FFF2-40B4-BE49-F238E27FC236}">
              <a16:creationId xmlns:a16="http://schemas.microsoft.com/office/drawing/2014/main" id="{A0D39C31-4D59-46AC-A713-9777103AB6D1}"/>
            </a:ext>
          </a:extLst>
        </xdr:cNvPr>
        <xdr:cNvCxnSpPr/>
      </xdr:nvCxnSpPr>
      <xdr:spPr>
        <a:xfrm>
          <a:off x="1417320" y="4299966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230</xdr:row>
      <xdr:rowOff>274320</xdr:rowOff>
    </xdr:from>
    <xdr:to>
      <xdr:col>34</xdr:col>
      <xdr:colOff>0</xdr:colOff>
      <xdr:row>230</xdr:row>
      <xdr:rowOff>274320</xdr:rowOff>
    </xdr:to>
    <xdr:cxnSp macro="">
      <xdr:nvCxnSpPr>
        <xdr:cNvPr id="477" name="直線コネクタ 476">
          <a:extLst>
            <a:ext uri="{FF2B5EF4-FFF2-40B4-BE49-F238E27FC236}">
              <a16:creationId xmlns:a16="http://schemas.microsoft.com/office/drawing/2014/main" id="{D805B2EC-AE1A-4546-93EF-7EE14C4F87B6}"/>
            </a:ext>
          </a:extLst>
        </xdr:cNvPr>
        <xdr:cNvCxnSpPr/>
      </xdr:nvCxnSpPr>
      <xdr:spPr>
        <a:xfrm>
          <a:off x="1417320" y="4686300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230</xdr:row>
      <xdr:rowOff>274320</xdr:rowOff>
    </xdr:from>
    <xdr:to>
      <xdr:col>34</xdr:col>
      <xdr:colOff>0</xdr:colOff>
      <xdr:row>230</xdr:row>
      <xdr:rowOff>274320</xdr:rowOff>
    </xdr:to>
    <xdr:cxnSp macro="">
      <xdr:nvCxnSpPr>
        <xdr:cNvPr id="478" name="直線コネクタ 477">
          <a:extLst>
            <a:ext uri="{FF2B5EF4-FFF2-40B4-BE49-F238E27FC236}">
              <a16:creationId xmlns:a16="http://schemas.microsoft.com/office/drawing/2014/main" id="{25DCB7B0-F796-4D40-A0A5-E8C5CC728C36}"/>
            </a:ext>
          </a:extLst>
        </xdr:cNvPr>
        <xdr:cNvCxnSpPr/>
      </xdr:nvCxnSpPr>
      <xdr:spPr>
        <a:xfrm>
          <a:off x="1417320" y="4686300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83820</xdr:colOff>
      <xdr:row>216</xdr:row>
      <xdr:rowOff>22860</xdr:rowOff>
    </xdr:from>
    <xdr:to>
      <xdr:col>3</xdr:col>
      <xdr:colOff>30480</xdr:colOff>
      <xdr:row>216</xdr:row>
      <xdr:rowOff>335280</xdr:rowOff>
    </xdr:to>
    <xdr:sp macro="" textlink="">
      <xdr:nvSpPr>
        <xdr:cNvPr id="479" name="テキスト ボックス 478">
          <a:extLst>
            <a:ext uri="{FF2B5EF4-FFF2-40B4-BE49-F238E27FC236}">
              <a16:creationId xmlns:a16="http://schemas.microsoft.com/office/drawing/2014/main" id="{15FC3D96-2F59-4777-9747-6824BF97E65E}"/>
            </a:ext>
          </a:extLst>
        </xdr:cNvPr>
        <xdr:cNvSpPr txBox="1"/>
      </xdr:nvSpPr>
      <xdr:spPr>
        <a:xfrm>
          <a:off x="83820" y="42405300"/>
          <a:ext cx="403860" cy="3124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n-ea"/>
              <a:ea typeface="+mn-ea"/>
            </a:rPr>
            <a:t>59</a:t>
          </a:r>
          <a:endParaRPr kumimoji="1" lang="ja-JP" altLang="en-US" sz="1200">
            <a:latin typeface="+mn-ea"/>
            <a:ea typeface="+mn-ea"/>
          </a:endParaRPr>
        </a:p>
      </xdr:txBody>
    </xdr:sp>
    <xdr:clientData fPrintsWithSheet="0"/>
  </xdr:twoCellAnchor>
  <xdr:twoCellAnchor>
    <xdr:from>
      <xdr:col>0</xdr:col>
      <xdr:colOff>129540</xdr:colOff>
      <xdr:row>229</xdr:row>
      <xdr:rowOff>22860</xdr:rowOff>
    </xdr:from>
    <xdr:to>
      <xdr:col>3</xdr:col>
      <xdr:colOff>76200</xdr:colOff>
      <xdr:row>229</xdr:row>
      <xdr:rowOff>335280</xdr:rowOff>
    </xdr:to>
    <xdr:sp macro="" textlink="">
      <xdr:nvSpPr>
        <xdr:cNvPr id="480" name="テキスト ボックス 479">
          <a:extLst>
            <a:ext uri="{FF2B5EF4-FFF2-40B4-BE49-F238E27FC236}">
              <a16:creationId xmlns:a16="http://schemas.microsoft.com/office/drawing/2014/main" id="{78C7BAC2-A8EB-4E5A-9870-DB90E358CBC1}"/>
            </a:ext>
          </a:extLst>
        </xdr:cNvPr>
        <xdr:cNvSpPr txBox="1"/>
      </xdr:nvSpPr>
      <xdr:spPr>
        <a:xfrm>
          <a:off x="129540" y="46268640"/>
          <a:ext cx="403860" cy="3124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n-ea"/>
              <a:ea typeface="+mn-ea"/>
            </a:rPr>
            <a:t>61</a:t>
          </a:r>
          <a:endParaRPr kumimoji="1" lang="ja-JP" altLang="en-US" sz="1200">
            <a:latin typeface="+mn-ea"/>
            <a:ea typeface="+mn-ea"/>
          </a:endParaRPr>
        </a:p>
      </xdr:txBody>
    </xdr:sp>
    <xdr:clientData fPrintsWithSheet="0"/>
  </xdr:twoCellAnchor>
  <xdr:twoCellAnchor>
    <xdr:from>
      <xdr:col>11</xdr:col>
      <xdr:colOff>15240</xdr:colOff>
      <xdr:row>230</xdr:row>
      <xdr:rowOff>274320</xdr:rowOff>
    </xdr:from>
    <xdr:to>
      <xdr:col>34</xdr:col>
      <xdr:colOff>0</xdr:colOff>
      <xdr:row>230</xdr:row>
      <xdr:rowOff>274320</xdr:rowOff>
    </xdr:to>
    <xdr:cxnSp macro="">
      <xdr:nvCxnSpPr>
        <xdr:cNvPr id="481" name="直線コネクタ 480">
          <a:extLst>
            <a:ext uri="{FF2B5EF4-FFF2-40B4-BE49-F238E27FC236}">
              <a16:creationId xmlns:a16="http://schemas.microsoft.com/office/drawing/2014/main" id="{7566EEAB-B34F-4F68-9D1E-03EBD90F6702}"/>
            </a:ext>
          </a:extLst>
        </xdr:cNvPr>
        <xdr:cNvCxnSpPr/>
      </xdr:nvCxnSpPr>
      <xdr:spPr>
        <a:xfrm>
          <a:off x="1417320" y="4686300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217</xdr:row>
      <xdr:rowOff>274320</xdr:rowOff>
    </xdr:from>
    <xdr:to>
      <xdr:col>75</xdr:col>
      <xdr:colOff>0</xdr:colOff>
      <xdr:row>217</xdr:row>
      <xdr:rowOff>274320</xdr:rowOff>
    </xdr:to>
    <xdr:cxnSp macro="">
      <xdr:nvCxnSpPr>
        <xdr:cNvPr id="482" name="直線コネクタ 481">
          <a:extLst>
            <a:ext uri="{FF2B5EF4-FFF2-40B4-BE49-F238E27FC236}">
              <a16:creationId xmlns:a16="http://schemas.microsoft.com/office/drawing/2014/main" id="{ED8F80D1-5AB6-4AD4-A5A7-9F6C5C3FC4DF}"/>
            </a:ext>
          </a:extLst>
        </xdr:cNvPr>
        <xdr:cNvCxnSpPr/>
      </xdr:nvCxnSpPr>
      <xdr:spPr>
        <a:xfrm>
          <a:off x="7018020" y="4299966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83820</xdr:colOff>
      <xdr:row>216</xdr:row>
      <xdr:rowOff>22860</xdr:rowOff>
    </xdr:from>
    <xdr:to>
      <xdr:col>44</xdr:col>
      <xdr:colOff>30480</xdr:colOff>
      <xdr:row>216</xdr:row>
      <xdr:rowOff>335280</xdr:rowOff>
    </xdr:to>
    <xdr:sp macro="" textlink="">
      <xdr:nvSpPr>
        <xdr:cNvPr id="483" name="テキスト ボックス 482">
          <a:extLst>
            <a:ext uri="{FF2B5EF4-FFF2-40B4-BE49-F238E27FC236}">
              <a16:creationId xmlns:a16="http://schemas.microsoft.com/office/drawing/2014/main" id="{C8DD41C3-4B03-4F31-83F6-2D3FB89B7376}"/>
            </a:ext>
          </a:extLst>
        </xdr:cNvPr>
        <xdr:cNvSpPr txBox="1"/>
      </xdr:nvSpPr>
      <xdr:spPr>
        <a:xfrm>
          <a:off x="5684520" y="42405300"/>
          <a:ext cx="403860" cy="3124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n-ea"/>
              <a:ea typeface="+mn-ea"/>
            </a:rPr>
            <a:t>60</a:t>
          </a:r>
          <a:endParaRPr kumimoji="1" lang="ja-JP" altLang="en-US" sz="1200">
            <a:latin typeface="+mn-ea"/>
            <a:ea typeface="+mn-ea"/>
          </a:endParaRPr>
        </a:p>
      </xdr:txBody>
    </xdr:sp>
    <xdr:clientData fPrintsWithSheet="0"/>
  </xdr:twoCellAnchor>
  <xdr:twoCellAnchor>
    <xdr:from>
      <xdr:col>8</xdr:col>
      <xdr:colOff>121920</xdr:colOff>
      <xdr:row>230</xdr:row>
      <xdr:rowOff>274320</xdr:rowOff>
    </xdr:from>
    <xdr:to>
      <xdr:col>34</xdr:col>
      <xdr:colOff>0</xdr:colOff>
      <xdr:row>230</xdr:row>
      <xdr:rowOff>274320</xdr:rowOff>
    </xdr:to>
    <xdr:cxnSp macro="">
      <xdr:nvCxnSpPr>
        <xdr:cNvPr id="484" name="直線コネクタ 483">
          <a:extLst>
            <a:ext uri="{FF2B5EF4-FFF2-40B4-BE49-F238E27FC236}">
              <a16:creationId xmlns:a16="http://schemas.microsoft.com/office/drawing/2014/main" id="{8C7C36DB-0A0D-4DCE-B5FB-39976E43D35D}"/>
            </a:ext>
          </a:extLst>
        </xdr:cNvPr>
        <xdr:cNvCxnSpPr/>
      </xdr:nvCxnSpPr>
      <xdr:spPr>
        <a:xfrm>
          <a:off x="1188720" y="46863000"/>
          <a:ext cx="33604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230</xdr:row>
      <xdr:rowOff>274320</xdr:rowOff>
    </xdr:from>
    <xdr:to>
      <xdr:col>75</xdr:col>
      <xdr:colOff>0</xdr:colOff>
      <xdr:row>230</xdr:row>
      <xdr:rowOff>274320</xdr:rowOff>
    </xdr:to>
    <xdr:cxnSp macro="">
      <xdr:nvCxnSpPr>
        <xdr:cNvPr id="485" name="直線コネクタ 484">
          <a:extLst>
            <a:ext uri="{FF2B5EF4-FFF2-40B4-BE49-F238E27FC236}">
              <a16:creationId xmlns:a16="http://schemas.microsoft.com/office/drawing/2014/main" id="{F14A157F-CD5A-4AD4-B1A2-0AD60AFB12DC}"/>
            </a:ext>
          </a:extLst>
        </xdr:cNvPr>
        <xdr:cNvCxnSpPr/>
      </xdr:nvCxnSpPr>
      <xdr:spPr>
        <a:xfrm>
          <a:off x="7018020" y="4686300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230</xdr:row>
      <xdr:rowOff>274320</xdr:rowOff>
    </xdr:from>
    <xdr:to>
      <xdr:col>75</xdr:col>
      <xdr:colOff>0</xdr:colOff>
      <xdr:row>230</xdr:row>
      <xdr:rowOff>274320</xdr:rowOff>
    </xdr:to>
    <xdr:cxnSp macro="">
      <xdr:nvCxnSpPr>
        <xdr:cNvPr id="486" name="直線コネクタ 485">
          <a:extLst>
            <a:ext uri="{FF2B5EF4-FFF2-40B4-BE49-F238E27FC236}">
              <a16:creationId xmlns:a16="http://schemas.microsoft.com/office/drawing/2014/main" id="{6D3EF837-559B-463B-B067-8342DD5A6759}"/>
            </a:ext>
          </a:extLst>
        </xdr:cNvPr>
        <xdr:cNvCxnSpPr/>
      </xdr:nvCxnSpPr>
      <xdr:spPr>
        <a:xfrm>
          <a:off x="7018020" y="4686300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129540</xdr:colOff>
      <xdr:row>229</xdr:row>
      <xdr:rowOff>22860</xdr:rowOff>
    </xdr:from>
    <xdr:to>
      <xdr:col>44</xdr:col>
      <xdr:colOff>76200</xdr:colOff>
      <xdr:row>229</xdr:row>
      <xdr:rowOff>335280</xdr:rowOff>
    </xdr:to>
    <xdr:sp macro="" textlink="">
      <xdr:nvSpPr>
        <xdr:cNvPr id="487" name="テキスト ボックス 486">
          <a:extLst>
            <a:ext uri="{FF2B5EF4-FFF2-40B4-BE49-F238E27FC236}">
              <a16:creationId xmlns:a16="http://schemas.microsoft.com/office/drawing/2014/main" id="{7C810642-40D2-42A3-877D-3007DA186451}"/>
            </a:ext>
          </a:extLst>
        </xdr:cNvPr>
        <xdr:cNvSpPr txBox="1"/>
      </xdr:nvSpPr>
      <xdr:spPr>
        <a:xfrm>
          <a:off x="5730240" y="46268640"/>
          <a:ext cx="403860" cy="3124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n-ea"/>
              <a:ea typeface="+mn-ea"/>
            </a:rPr>
            <a:t>62</a:t>
          </a:r>
          <a:endParaRPr kumimoji="1" lang="ja-JP" altLang="en-US" sz="1200">
            <a:latin typeface="+mn-ea"/>
            <a:ea typeface="+mn-ea"/>
          </a:endParaRPr>
        </a:p>
      </xdr:txBody>
    </xdr:sp>
    <xdr:clientData fPrintsWithSheet="0"/>
  </xdr:twoCellAnchor>
  <xdr:twoCellAnchor>
    <xdr:from>
      <xdr:col>52</xdr:col>
      <xdr:colOff>15240</xdr:colOff>
      <xdr:row>230</xdr:row>
      <xdr:rowOff>274320</xdr:rowOff>
    </xdr:from>
    <xdr:to>
      <xdr:col>75</xdr:col>
      <xdr:colOff>0</xdr:colOff>
      <xdr:row>230</xdr:row>
      <xdr:rowOff>274320</xdr:rowOff>
    </xdr:to>
    <xdr:cxnSp macro="">
      <xdr:nvCxnSpPr>
        <xdr:cNvPr id="488" name="直線コネクタ 487">
          <a:extLst>
            <a:ext uri="{FF2B5EF4-FFF2-40B4-BE49-F238E27FC236}">
              <a16:creationId xmlns:a16="http://schemas.microsoft.com/office/drawing/2014/main" id="{C89D1BA7-40D2-4539-B39F-2F5681980CF6}"/>
            </a:ext>
          </a:extLst>
        </xdr:cNvPr>
        <xdr:cNvCxnSpPr/>
      </xdr:nvCxnSpPr>
      <xdr:spPr>
        <a:xfrm>
          <a:off x="7018020" y="4686300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230</xdr:row>
      <xdr:rowOff>274320</xdr:rowOff>
    </xdr:from>
    <xdr:to>
      <xdr:col>75</xdr:col>
      <xdr:colOff>0</xdr:colOff>
      <xdr:row>230</xdr:row>
      <xdr:rowOff>274320</xdr:rowOff>
    </xdr:to>
    <xdr:cxnSp macro="">
      <xdr:nvCxnSpPr>
        <xdr:cNvPr id="489" name="直線コネクタ 488">
          <a:extLst>
            <a:ext uri="{FF2B5EF4-FFF2-40B4-BE49-F238E27FC236}">
              <a16:creationId xmlns:a16="http://schemas.microsoft.com/office/drawing/2014/main" id="{116EE663-7403-4332-A037-2DD065ED7EE2}"/>
            </a:ext>
          </a:extLst>
        </xdr:cNvPr>
        <xdr:cNvCxnSpPr/>
      </xdr:nvCxnSpPr>
      <xdr:spPr>
        <a:xfrm>
          <a:off x="7018020" y="4686300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230</xdr:row>
      <xdr:rowOff>274320</xdr:rowOff>
    </xdr:from>
    <xdr:to>
      <xdr:col>75</xdr:col>
      <xdr:colOff>0</xdr:colOff>
      <xdr:row>230</xdr:row>
      <xdr:rowOff>274320</xdr:rowOff>
    </xdr:to>
    <xdr:cxnSp macro="">
      <xdr:nvCxnSpPr>
        <xdr:cNvPr id="490" name="直線コネクタ 489">
          <a:extLst>
            <a:ext uri="{FF2B5EF4-FFF2-40B4-BE49-F238E27FC236}">
              <a16:creationId xmlns:a16="http://schemas.microsoft.com/office/drawing/2014/main" id="{C83099D1-8FC3-4C57-A937-6622B2314871}"/>
            </a:ext>
          </a:extLst>
        </xdr:cNvPr>
        <xdr:cNvCxnSpPr/>
      </xdr:nvCxnSpPr>
      <xdr:spPr>
        <a:xfrm>
          <a:off x="7018020" y="4686300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230</xdr:row>
      <xdr:rowOff>274320</xdr:rowOff>
    </xdr:from>
    <xdr:to>
      <xdr:col>75</xdr:col>
      <xdr:colOff>0</xdr:colOff>
      <xdr:row>230</xdr:row>
      <xdr:rowOff>274320</xdr:rowOff>
    </xdr:to>
    <xdr:cxnSp macro="">
      <xdr:nvCxnSpPr>
        <xdr:cNvPr id="491" name="直線コネクタ 490">
          <a:extLst>
            <a:ext uri="{FF2B5EF4-FFF2-40B4-BE49-F238E27FC236}">
              <a16:creationId xmlns:a16="http://schemas.microsoft.com/office/drawing/2014/main" id="{07EBD4E7-91CA-4CC5-8B71-0E22EF04938D}"/>
            </a:ext>
          </a:extLst>
        </xdr:cNvPr>
        <xdr:cNvCxnSpPr/>
      </xdr:nvCxnSpPr>
      <xdr:spPr>
        <a:xfrm>
          <a:off x="7018020" y="4686300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230</xdr:row>
      <xdr:rowOff>274320</xdr:rowOff>
    </xdr:from>
    <xdr:to>
      <xdr:col>75</xdr:col>
      <xdr:colOff>0</xdr:colOff>
      <xdr:row>230</xdr:row>
      <xdr:rowOff>274320</xdr:rowOff>
    </xdr:to>
    <xdr:cxnSp macro="">
      <xdr:nvCxnSpPr>
        <xdr:cNvPr id="492" name="直線コネクタ 491">
          <a:extLst>
            <a:ext uri="{FF2B5EF4-FFF2-40B4-BE49-F238E27FC236}">
              <a16:creationId xmlns:a16="http://schemas.microsoft.com/office/drawing/2014/main" id="{E75A4BA9-7E05-4E76-904C-1D70D42FA8A8}"/>
            </a:ext>
          </a:extLst>
        </xdr:cNvPr>
        <xdr:cNvCxnSpPr/>
      </xdr:nvCxnSpPr>
      <xdr:spPr>
        <a:xfrm>
          <a:off x="7018020" y="4686300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121920</xdr:colOff>
      <xdr:row>230</xdr:row>
      <xdr:rowOff>274320</xdr:rowOff>
    </xdr:from>
    <xdr:to>
      <xdr:col>75</xdr:col>
      <xdr:colOff>0</xdr:colOff>
      <xdr:row>230</xdr:row>
      <xdr:rowOff>274320</xdr:rowOff>
    </xdr:to>
    <xdr:cxnSp macro="">
      <xdr:nvCxnSpPr>
        <xdr:cNvPr id="493" name="直線コネクタ 492">
          <a:extLst>
            <a:ext uri="{FF2B5EF4-FFF2-40B4-BE49-F238E27FC236}">
              <a16:creationId xmlns:a16="http://schemas.microsoft.com/office/drawing/2014/main" id="{A99A4F4C-57D4-45AA-B2EC-DAF6D4DCC8C4}"/>
            </a:ext>
          </a:extLst>
        </xdr:cNvPr>
        <xdr:cNvCxnSpPr/>
      </xdr:nvCxnSpPr>
      <xdr:spPr>
        <a:xfrm>
          <a:off x="6789420" y="46863000"/>
          <a:ext cx="33604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217</xdr:row>
      <xdr:rowOff>274320</xdr:rowOff>
    </xdr:from>
    <xdr:to>
      <xdr:col>75</xdr:col>
      <xdr:colOff>0</xdr:colOff>
      <xdr:row>217</xdr:row>
      <xdr:rowOff>274320</xdr:rowOff>
    </xdr:to>
    <xdr:cxnSp macro="">
      <xdr:nvCxnSpPr>
        <xdr:cNvPr id="494" name="直線コネクタ 493">
          <a:extLst>
            <a:ext uri="{FF2B5EF4-FFF2-40B4-BE49-F238E27FC236}">
              <a16:creationId xmlns:a16="http://schemas.microsoft.com/office/drawing/2014/main" id="{4928D9D7-CC09-4CB4-8074-32432A3AE785}"/>
            </a:ext>
          </a:extLst>
        </xdr:cNvPr>
        <xdr:cNvCxnSpPr/>
      </xdr:nvCxnSpPr>
      <xdr:spPr>
        <a:xfrm>
          <a:off x="7018020" y="4299966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217</xdr:row>
      <xdr:rowOff>274320</xdr:rowOff>
    </xdr:from>
    <xdr:to>
      <xdr:col>75</xdr:col>
      <xdr:colOff>0</xdr:colOff>
      <xdr:row>217</xdr:row>
      <xdr:rowOff>274320</xdr:rowOff>
    </xdr:to>
    <xdr:cxnSp macro="">
      <xdr:nvCxnSpPr>
        <xdr:cNvPr id="495" name="直線コネクタ 494">
          <a:extLst>
            <a:ext uri="{FF2B5EF4-FFF2-40B4-BE49-F238E27FC236}">
              <a16:creationId xmlns:a16="http://schemas.microsoft.com/office/drawing/2014/main" id="{64357A8D-1B33-431E-A974-C27A1683034E}"/>
            </a:ext>
          </a:extLst>
        </xdr:cNvPr>
        <xdr:cNvCxnSpPr/>
      </xdr:nvCxnSpPr>
      <xdr:spPr>
        <a:xfrm>
          <a:off x="7018020" y="4299966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217</xdr:row>
      <xdr:rowOff>274320</xdr:rowOff>
    </xdr:from>
    <xdr:to>
      <xdr:col>75</xdr:col>
      <xdr:colOff>0</xdr:colOff>
      <xdr:row>217</xdr:row>
      <xdr:rowOff>274320</xdr:rowOff>
    </xdr:to>
    <xdr:cxnSp macro="">
      <xdr:nvCxnSpPr>
        <xdr:cNvPr id="496" name="直線コネクタ 495">
          <a:extLst>
            <a:ext uri="{FF2B5EF4-FFF2-40B4-BE49-F238E27FC236}">
              <a16:creationId xmlns:a16="http://schemas.microsoft.com/office/drawing/2014/main" id="{139748A5-7125-4E51-9D17-E329699E97A2}"/>
            </a:ext>
          </a:extLst>
        </xdr:cNvPr>
        <xdr:cNvCxnSpPr/>
      </xdr:nvCxnSpPr>
      <xdr:spPr>
        <a:xfrm>
          <a:off x="7018020" y="4299966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121920</xdr:colOff>
      <xdr:row>217</xdr:row>
      <xdr:rowOff>274320</xdr:rowOff>
    </xdr:from>
    <xdr:to>
      <xdr:col>75</xdr:col>
      <xdr:colOff>0</xdr:colOff>
      <xdr:row>217</xdr:row>
      <xdr:rowOff>274320</xdr:rowOff>
    </xdr:to>
    <xdr:cxnSp macro="">
      <xdr:nvCxnSpPr>
        <xdr:cNvPr id="497" name="直線コネクタ 496">
          <a:extLst>
            <a:ext uri="{FF2B5EF4-FFF2-40B4-BE49-F238E27FC236}">
              <a16:creationId xmlns:a16="http://schemas.microsoft.com/office/drawing/2014/main" id="{7EF29D5B-7F19-4BA8-8278-418BB8638544}"/>
            </a:ext>
          </a:extLst>
        </xdr:cNvPr>
        <xdr:cNvCxnSpPr/>
      </xdr:nvCxnSpPr>
      <xdr:spPr>
        <a:xfrm>
          <a:off x="6789420" y="42999660"/>
          <a:ext cx="33604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217</xdr:row>
      <xdr:rowOff>274320</xdr:rowOff>
    </xdr:from>
    <xdr:to>
      <xdr:col>34</xdr:col>
      <xdr:colOff>0</xdr:colOff>
      <xdr:row>217</xdr:row>
      <xdr:rowOff>274320</xdr:rowOff>
    </xdr:to>
    <xdr:cxnSp macro="">
      <xdr:nvCxnSpPr>
        <xdr:cNvPr id="498" name="直線コネクタ 497">
          <a:extLst>
            <a:ext uri="{FF2B5EF4-FFF2-40B4-BE49-F238E27FC236}">
              <a16:creationId xmlns:a16="http://schemas.microsoft.com/office/drawing/2014/main" id="{26DACB3C-F7FE-4D34-A497-BF4913044E20}"/>
            </a:ext>
          </a:extLst>
        </xdr:cNvPr>
        <xdr:cNvCxnSpPr/>
      </xdr:nvCxnSpPr>
      <xdr:spPr>
        <a:xfrm>
          <a:off x="1417320" y="4299966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217</xdr:row>
      <xdr:rowOff>274320</xdr:rowOff>
    </xdr:from>
    <xdr:to>
      <xdr:col>34</xdr:col>
      <xdr:colOff>0</xdr:colOff>
      <xdr:row>217</xdr:row>
      <xdr:rowOff>274320</xdr:rowOff>
    </xdr:to>
    <xdr:cxnSp macro="">
      <xdr:nvCxnSpPr>
        <xdr:cNvPr id="499" name="直線コネクタ 498">
          <a:extLst>
            <a:ext uri="{FF2B5EF4-FFF2-40B4-BE49-F238E27FC236}">
              <a16:creationId xmlns:a16="http://schemas.microsoft.com/office/drawing/2014/main" id="{6E83E489-3367-44F2-AD5D-6C4CB5BE7596}"/>
            </a:ext>
          </a:extLst>
        </xdr:cNvPr>
        <xdr:cNvCxnSpPr/>
      </xdr:nvCxnSpPr>
      <xdr:spPr>
        <a:xfrm>
          <a:off x="1417320" y="4299966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217</xdr:row>
      <xdr:rowOff>274320</xdr:rowOff>
    </xdr:from>
    <xdr:to>
      <xdr:col>34</xdr:col>
      <xdr:colOff>0</xdr:colOff>
      <xdr:row>217</xdr:row>
      <xdr:rowOff>274320</xdr:rowOff>
    </xdr:to>
    <xdr:cxnSp macro="">
      <xdr:nvCxnSpPr>
        <xdr:cNvPr id="500" name="直線コネクタ 499">
          <a:extLst>
            <a:ext uri="{FF2B5EF4-FFF2-40B4-BE49-F238E27FC236}">
              <a16:creationId xmlns:a16="http://schemas.microsoft.com/office/drawing/2014/main" id="{2CCD146F-DFBC-41BF-87DA-AA9456404248}"/>
            </a:ext>
          </a:extLst>
        </xdr:cNvPr>
        <xdr:cNvCxnSpPr/>
      </xdr:nvCxnSpPr>
      <xdr:spPr>
        <a:xfrm>
          <a:off x="1417320" y="42999660"/>
          <a:ext cx="3131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121920</xdr:colOff>
      <xdr:row>217</xdr:row>
      <xdr:rowOff>274320</xdr:rowOff>
    </xdr:from>
    <xdr:to>
      <xdr:col>34</xdr:col>
      <xdr:colOff>0</xdr:colOff>
      <xdr:row>217</xdr:row>
      <xdr:rowOff>274320</xdr:rowOff>
    </xdr:to>
    <xdr:cxnSp macro="">
      <xdr:nvCxnSpPr>
        <xdr:cNvPr id="501" name="直線コネクタ 500">
          <a:extLst>
            <a:ext uri="{FF2B5EF4-FFF2-40B4-BE49-F238E27FC236}">
              <a16:creationId xmlns:a16="http://schemas.microsoft.com/office/drawing/2014/main" id="{E81FC641-0E2B-4543-8D5B-97796729E66D}"/>
            </a:ext>
          </a:extLst>
        </xdr:cNvPr>
        <xdr:cNvCxnSpPr/>
      </xdr:nvCxnSpPr>
      <xdr:spPr>
        <a:xfrm>
          <a:off x="1188720" y="42999660"/>
          <a:ext cx="33604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13</xdr:col>
      <xdr:colOff>457200</xdr:colOff>
      <xdr:row>31</xdr:row>
      <xdr:rowOff>21740</xdr:rowOff>
    </xdr:to>
    <xdr:pic>
      <xdr:nvPicPr>
        <xdr:cNvPr id="5" name="図 4">
          <a:extLst>
            <a:ext uri="{FF2B5EF4-FFF2-40B4-BE49-F238E27FC236}">
              <a16:creationId xmlns:a16="http://schemas.microsoft.com/office/drawing/2014/main" id="{F8C257F8-1A90-4D66-8985-9E80D6E9D0F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0"/>
          <a:ext cx="7772400" cy="50509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24849</xdr:colOff>
      <xdr:row>14</xdr:row>
      <xdr:rowOff>17521</xdr:rowOff>
    </xdr:from>
    <xdr:to>
      <xdr:col>12</xdr:col>
      <xdr:colOff>223631</xdr:colOff>
      <xdr:row>15</xdr:row>
      <xdr:rowOff>82827</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3491949" y="2236846"/>
          <a:ext cx="198782" cy="19865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24849</xdr:colOff>
      <xdr:row>14</xdr:row>
      <xdr:rowOff>24849</xdr:rowOff>
    </xdr:from>
    <xdr:to>
      <xdr:col>13</xdr:col>
      <xdr:colOff>215347</xdr:colOff>
      <xdr:row>15</xdr:row>
      <xdr:rowOff>82827</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730074" y="2244174"/>
          <a:ext cx="190498" cy="191328"/>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24849</xdr:colOff>
      <xdr:row>14</xdr:row>
      <xdr:rowOff>17521</xdr:rowOff>
    </xdr:from>
    <xdr:to>
      <xdr:col>14</xdr:col>
      <xdr:colOff>223630</xdr:colOff>
      <xdr:row>15</xdr:row>
      <xdr:rowOff>82826</xdr:rowOff>
    </xdr:to>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3968199" y="2236846"/>
          <a:ext cx="198781" cy="19865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32176</xdr:colOff>
      <xdr:row>14</xdr:row>
      <xdr:rowOff>24848</xdr:rowOff>
    </xdr:from>
    <xdr:to>
      <xdr:col>15</xdr:col>
      <xdr:colOff>207065</xdr:colOff>
      <xdr:row>15</xdr:row>
      <xdr:rowOff>91109</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4213651" y="2244173"/>
          <a:ext cx="174889" cy="19961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24848</xdr:colOff>
      <xdr:row>14</xdr:row>
      <xdr:rowOff>17521</xdr:rowOff>
    </xdr:from>
    <xdr:to>
      <xdr:col>11</xdr:col>
      <xdr:colOff>223630</xdr:colOff>
      <xdr:row>15</xdr:row>
      <xdr:rowOff>82827</xdr:rowOff>
    </xdr:to>
    <xdr:sp macro="" textlink="">
      <xdr:nvSpPr>
        <xdr:cNvPr id="6" name="正方形/長方形 5">
          <a:extLst>
            <a:ext uri="{FF2B5EF4-FFF2-40B4-BE49-F238E27FC236}">
              <a16:creationId xmlns:a16="http://schemas.microsoft.com/office/drawing/2014/main" id="{00000000-0008-0000-0500-000006000000}"/>
            </a:ext>
          </a:extLst>
        </xdr:cNvPr>
        <xdr:cNvSpPr/>
      </xdr:nvSpPr>
      <xdr:spPr>
        <a:xfrm>
          <a:off x="3253823" y="2236846"/>
          <a:ext cx="198782" cy="19865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24848</xdr:colOff>
      <xdr:row>14</xdr:row>
      <xdr:rowOff>17521</xdr:rowOff>
    </xdr:from>
    <xdr:to>
      <xdr:col>10</xdr:col>
      <xdr:colOff>223630</xdr:colOff>
      <xdr:row>15</xdr:row>
      <xdr:rowOff>82827</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3015698" y="2236846"/>
          <a:ext cx="198782" cy="19865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24849</xdr:colOff>
      <xdr:row>14</xdr:row>
      <xdr:rowOff>17521</xdr:rowOff>
    </xdr:from>
    <xdr:to>
      <xdr:col>9</xdr:col>
      <xdr:colOff>223631</xdr:colOff>
      <xdr:row>15</xdr:row>
      <xdr:rowOff>82827</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a:xfrm>
          <a:off x="2777574" y="2236846"/>
          <a:ext cx="198782" cy="19865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24849</xdr:colOff>
      <xdr:row>14</xdr:row>
      <xdr:rowOff>17521</xdr:rowOff>
    </xdr:from>
    <xdr:to>
      <xdr:col>8</xdr:col>
      <xdr:colOff>223631</xdr:colOff>
      <xdr:row>15</xdr:row>
      <xdr:rowOff>82827</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a:xfrm>
          <a:off x="2539449" y="2236846"/>
          <a:ext cx="198782" cy="19865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16566</xdr:colOff>
      <xdr:row>14</xdr:row>
      <xdr:rowOff>17521</xdr:rowOff>
    </xdr:from>
    <xdr:to>
      <xdr:col>7</xdr:col>
      <xdr:colOff>215348</xdr:colOff>
      <xdr:row>15</xdr:row>
      <xdr:rowOff>82827</xdr:rowOff>
    </xdr:to>
    <xdr:sp macro="" textlink="">
      <xdr:nvSpPr>
        <xdr:cNvPr id="10" name="正方形/長方形 9">
          <a:extLst>
            <a:ext uri="{FF2B5EF4-FFF2-40B4-BE49-F238E27FC236}">
              <a16:creationId xmlns:a16="http://schemas.microsoft.com/office/drawing/2014/main" id="{00000000-0008-0000-0500-00000A000000}"/>
            </a:ext>
          </a:extLst>
        </xdr:cNvPr>
        <xdr:cNvSpPr/>
      </xdr:nvSpPr>
      <xdr:spPr>
        <a:xfrm>
          <a:off x="2293041" y="2236846"/>
          <a:ext cx="198782" cy="19865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24848</xdr:colOff>
      <xdr:row>14</xdr:row>
      <xdr:rowOff>17521</xdr:rowOff>
    </xdr:from>
    <xdr:to>
      <xdr:col>6</xdr:col>
      <xdr:colOff>223630</xdr:colOff>
      <xdr:row>15</xdr:row>
      <xdr:rowOff>82827</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a:xfrm>
          <a:off x="2063198" y="2236846"/>
          <a:ext cx="198782" cy="19865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24849</xdr:colOff>
      <xdr:row>14</xdr:row>
      <xdr:rowOff>17521</xdr:rowOff>
    </xdr:from>
    <xdr:to>
      <xdr:col>5</xdr:col>
      <xdr:colOff>223631</xdr:colOff>
      <xdr:row>15</xdr:row>
      <xdr:rowOff>82827</xdr:rowOff>
    </xdr:to>
    <xdr:sp macro="" textlink="">
      <xdr:nvSpPr>
        <xdr:cNvPr id="12" name="正方形/長方形 11">
          <a:extLst>
            <a:ext uri="{FF2B5EF4-FFF2-40B4-BE49-F238E27FC236}">
              <a16:creationId xmlns:a16="http://schemas.microsoft.com/office/drawing/2014/main" id="{00000000-0008-0000-0500-00000C000000}"/>
            </a:ext>
          </a:extLst>
        </xdr:cNvPr>
        <xdr:cNvSpPr/>
      </xdr:nvSpPr>
      <xdr:spPr>
        <a:xfrm>
          <a:off x="1825074" y="2236846"/>
          <a:ext cx="198782" cy="19865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24848</xdr:colOff>
      <xdr:row>14</xdr:row>
      <xdr:rowOff>17521</xdr:rowOff>
    </xdr:from>
    <xdr:to>
      <xdr:col>4</xdr:col>
      <xdr:colOff>223630</xdr:colOff>
      <xdr:row>15</xdr:row>
      <xdr:rowOff>82827</xdr:rowOff>
    </xdr:to>
    <xdr:sp macro="" textlink="">
      <xdr:nvSpPr>
        <xdr:cNvPr id="13" name="正方形/長方形 12">
          <a:extLst>
            <a:ext uri="{FF2B5EF4-FFF2-40B4-BE49-F238E27FC236}">
              <a16:creationId xmlns:a16="http://schemas.microsoft.com/office/drawing/2014/main" id="{00000000-0008-0000-0500-00000D000000}"/>
            </a:ext>
          </a:extLst>
        </xdr:cNvPr>
        <xdr:cNvSpPr/>
      </xdr:nvSpPr>
      <xdr:spPr>
        <a:xfrm>
          <a:off x="1586948" y="2236846"/>
          <a:ext cx="198782" cy="19865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8282</xdr:colOff>
      <xdr:row>15</xdr:row>
      <xdr:rowOff>74544</xdr:rowOff>
    </xdr:from>
    <xdr:to>
      <xdr:col>1</xdr:col>
      <xdr:colOff>935934</xdr:colOff>
      <xdr:row>20</xdr:row>
      <xdr:rowOff>16566</xdr:rowOff>
    </xdr:to>
    <xdr:cxnSp macro="">
      <xdr:nvCxnSpPr>
        <xdr:cNvPr id="14" name="直線コネクタ 13">
          <a:extLst>
            <a:ext uri="{FF2B5EF4-FFF2-40B4-BE49-F238E27FC236}">
              <a16:creationId xmlns:a16="http://schemas.microsoft.com/office/drawing/2014/main" id="{00000000-0008-0000-0500-00000E000000}"/>
            </a:ext>
          </a:extLst>
        </xdr:cNvPr>
        <xdr:cNvCxnSpPr/>
      </xdr:nvCxnSpPr>
      <xdr:spPr>
        <a:xfrm>
          <a:off x="246407" y="2427219"/>
          <a:ext cx="851452" cy="60877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10</xdr:row>
      <xdr:rowOff>109904</xdr:rowOff>
    </xdr:from>
    <xdr:to>
      <xdr:col>1</xdr:col>
      <xdr:colOff>871904</xdr:colOff>
      <xdr:row>18</xdr:row>
      <xdr:rowOff>109904</xdr:rowOff>
    </xdr:to>
    <xdr:cxnSp macro="">
      <xdr:nvCxnSpPr>
        <xdr:cNvPr id="15" name="直線コネクタ 14">
          <a:extLst>
            <a:ext uri="{FF2B5EF4-FFF2-40B4-BE49-F238E27FC236}">
              <a16:creationId xmlns:a16="http://schemas.microsoft.com/office/drawing/2014/main" id="{00000000-0008-0000-0500-00000F000000}"/>
            </a:ext>
          </a:extLst>
        </xdr:cNvPr>
        <xdr:cNvCxnSpPr/>
      </xdr:nvCxnSpPr>
      <xdr:spPr>
        <a:xfrm flipH="1" flipV="1">
          <a:off x="238125" y="1795829"/>
          <a:ext cx="852854" cy="10668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161925</xdr:colOff>
      <xdr:row>21</xdr:row>
      <xdr:rowOff>95250</xdr:rowOff>
    </xdr:from>
    <xdr:to>
      <xdr:col>10</xdr:col>
      <xdr:colOff>276225</xdr:colOff>
      <xdr:row>22</xdr:row>
      <xdr:rowOff>142875</xdr:rowOff>
    </xdr:to>
    <xdr:sp macro="" textlink="">
      <xdr:nvSpPr>
        <xdr:cNvPr id="16" name="下矢印 15">
          <a:extLst>
            <a:ext uri="{FF2B5EF4-FFF2-40B4-BE49-F238E27FC236}">
              <a16:creationId xmlns:a16="http://schemas.microsoft.com/office/drawing/2014/main" id="{00000000-0008-0000-0500-000010000000}"/>
            </a:ext>
          </a:extLst>
        </xdr:cNvPr>
        <xdr:cNvSpPr/>
      </xdr:nvSpPr>
      <xdr:spPr>
        <a:xfrm>
          <a:off x="3152775" y="3314700"/>
          <a:ext cx="76200" cy="247650"/>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J69"/>
  <sheetViews>
    <sheetView tabSelected="1" zoomScaleNormal="100" workbookViewId="0">
      <pane xSplit="2" ySplit="22" topLeftCell="C50" activePane="bottomRight" state="frozen"/>
      <selection pane="topRight" activeCell="C1" sqref="C1"/>
      <selection pane="bottomLeft" activeCell="A23" sqref="A23"/>
      <selection pane="bottomRight" activeCell="DY62" sqref="DY62"/>
    </sheetView>
  </sheetViews>
  <sheetFormatPr defaultRowHeight="13.2" x14ac:dyDescent="0.2"/>
  <cols>
    <col min="1" max="1" width="3.109375" customWidth="1"/>
    <col min="2" max="2" width="12.44140625" customWidth="1"/>
    <col min="3" max="3" width="4.44140625" customWidth="1"/>
    <col min="4" max="4" width="2.6640625" customWidth="1"/>
    <col min="5" max="47" width="3.21875" customWidth="1"/>
    <col min="48" max="48" width="3.77734375" customWidth="1"/>
    <col min="49" max="49" width="2.33203125" customWidth="1"/>
    <col min="50" max="50" width="3.6640625" customWidth="1"/>
    <col min="51" max="51" width="2.44140625" customWidth="1"/>
    <col min="52" max="52" width="3.77734375" customWidth="1"/>
    <col min="53" max="55" width="3.88671875" customWidth="1"/>
    <col min="56" max="56" width="4.88671875" customWidth="1"/>
    <col min="57" max="57" width="4.77734375" customWidth="1"/>
    <col min="58" max="58" width="2.6640625" customWidth="1"/>
    <col min="59" max="60" width="3.21875" customWidth="1"/>
    <col min="61" max="61" width="12.33203125" customWidth="1"/>
    <col min="62" max="62" width="4.33203125" customWidth="1"/>
    <col min="63" max="63" width="2.44140625" customWidth="1"/>
    <col min="64" max="64" width="4.33203125" customWidth="1"/>
    <col min="65" max="65" width="2.77734375" customWidth="1"/>
    <col min="66" max="69" width="4.33203125" customWidth="1"/>
    <col min="70" max="105" width="4.109375" customWidth="1"/>
    <col min="106" max="106" width="5" customWidth="1"/>
    <col min="107" max="107" width="4.44140625" customWidth="1"/>
    <col min="108" max="108" width="11.6640625" customWidth="1"/>
    <col min="109" max="111" width="5.88671875" customWidth="1"/>
    <col min="112" max="112" width="6.88671875" customWidth="1"/>
    <col min="113" max="123" width="4.21875" customWidth="1"/>
    <col min="124" max="124" width="8.21875" customWidth="1"/>
    <col min="125" max="125" width="4.44140625" customWidth="1"/>
    <col min="126" max="126" width="11.44140625" customWidth="1"/>
    <col min="127" max="127" width="6.21875" customWidth="1"/>
    <col min="128" max="128" width="7.21875" customWidth="1"/>
    <col min="129" max="129" width="9.88671875" customWidth="1"/>
    <col min="130" max="130" width="3.77734375" customWidth="1"/>
    <col min="132" max="132" width="7.77734375" customWidth="1"/>
    <col min="133" max="133" width="6.44140625" customWidth="1"/>
    <col min="134" max="134" width="7.109375" customWidth="1"/>
    <col min="135" max="135" width="6.88671875" customWidth="1"/>
    <col min="136" max="136" width="6.44140625" customWidth="1"/>
  </cols>
  <sheetData>
    <row r="1" spans="1:131" ht="7.5" customHeight="1" x14ac:dyDescent="0.2">
      <c r="B1" s="39" t="s">
        <v>33</v>
      </c>
      <c r="C1" s="520" t="s">
        <v>34</v>
      </c>
      <c r="D1" s="520"/>
      <c r="E1" s="520"/>
      <c r="F1" s="520"/>
      <c r="G1" s="520"/>
      <c r="H1" s="520"/>
      <c r="I1" s="520"/>
      <c r="J1" s="520"/>
      <c r="K1" s="520"/>
      <c r="L1" s="520"/>
      <c r="M1" s="520"/>
      <c r="N1" s="520"/>
      <c r="O1" s="520"/>
      <c r="P1" s="520"/>
      <c r="Q1" s="520"/>
      <c r="R1" s="520"/>
      <c r="S1" s="520"/>
      <c r="T1" s="520"/>
      <c r="U1" s="520"/>
      <c r="V1" s="520"/>
      <c r="W1" s="520"/>
      <c r="X1" s="520"/>
      <c r="Y1" s="520"/>
      <c r="Z1" s="520"/>
      <c r="AA1" s="520"/>
      <c r="AB1" s="40"/>
      <c r="AC1" s="40"/>
      <c r="AD1" s="40"/>
      <c r="AE1" s="40"/>
      <c r="AF1" s="40"/>
      <c r="AG1" s="40"/>
      <c r="AH1" s="40"/>
      <c r="AI1" s="40"/>
      <c r="AJ1" s="40"/>
      <c r="AK1" s="40"/>
      <c r="AL1" s="40"/>
      <c r="AM1" s="40"/>
      <c r="AN1" s="40"/>
      <c r="AO1" s="40"/>
      <c r="AP1" s="40"/>
      <c r="AQ1" s="40"/>
      <c r="AR1" s="40"/>
      <c r="AS1" s="40"/>
      <c r="AT1" s="40"/>
      <c r="AU1" s="40"/>
      <c r="AV1" s="40"/>
      <c r="AW1" s="40"/>
      <c r="AX1" s="40"/>
      <c r="AY1" s="40"/>
      <c r="BD1" s="38"/>
      <c r="BE1" s="38"/>
      <c r="BF1" s="38"/>
      <c r="CN1" s="41"/>
      <c r="CO1" s="41"/>
      <c r="CP1" s="41"/>
      <c r="CQ1" s="41"/>
      <c r="CR1" s="41"/>
      <c r="CS1" s="41"/>
      <c r="CT1" s="41"/>
      <c r="CU1" s="41"/>
      <c r="CV1" s="41"/>
      <c r="CW1" s="41"/>
      <c r="CX1" s="41"/>
      <c r="CY1" s="41"/>
      <c r="CZ1" s="41"/>
      <c r="DA1" s="41"/>
      <c r="DB1" s="41"/>
      <c r="DC1" s="41"/>
      <c r="DD1" s="41"/>
      <c r="DE1" s="41"/>
      <c r="DF1" s="41"/>
      <c r="DG1" s="41"/>
      <c r="DH1" s="41"/>
      <c r="DI1" s="41"/>
      <c r="DJ1" s="41"/>
      <c r="DK1" s="41"/>
      <c r="DL1" s="41"/>
      <c r="DM1" s="41"/>
      <c r="DU1" s="38"/>
      <c r="DV1" s="42"/>
      <c r="DW1" s="38"/>
      <c r="DX1" s="38"/>
      <c r="DY1" s="38"/>
    </row>
    <row r="2" spans="1:131" ht="7.5" customHeight="1" x14ac:dyDescent="0.2">
      <c r="B2" s="39"/>
      <c r="C2" s="520"/>
      <c r="D2" s="520"/>
      <c r="E2" s="520"/>
      <c r="F2" s="520"/>
      <c r="G2" s="520"/>
      <c r="H2" s="520"/>
      <c r="I2" s="520"/>
      <c r="J2" s="520"/>
      <c r="K2" s="520"/>
      <c r="L2" s="520"/>
      <c r="M2" s="520"/>
      <c r="N2" s="520"/>
      <c r="O2" s="520"/>
      <c r="P2" s="520"/>
      <c r="Q2" s="520"/>
      <c r="R2" s="520"/>
      <c r="S2" s="520"/>
      <c r="T2" s="520"/>
      <c r="U2" s="520"/>
      <c r="V2" s="520"/>
      <c r="W2" s="520"/>
      <c r="X2" s="520"/>
      <c r="Y2" s="520"/>
      <c r="Z2" s="520"/>
      <c r="AA2" s="520"/>
      <c r="AB2" s="40"/>
      <c r="AC2" s="40"/>
      <c r="AD2" s="40"/>
      <c r="AE2" s="40"/>
      <c r="AF2" s="40"/>
      <c r="AG2" s="40"/>
      <c r="AH2" s="40"/>
      <c r="AI2" s="40"/>
      <c r="AJ2" s="40"/>
      <c r="AK2" s="40"/>
      <c r="AL2" s="40"/>
      <c r="AM2" s="40"/>
      <c r="AN2" s="40"/>
      <c r="AO2" s="40"/>
      <c r="AP2" s="40"/>
      <c r="AQ2" s="40"/>
      <c r="AR2" s="40"/>
      <c r="AS2" s="40"/>
      <c r="AT2" s="40"/>
      <c r="AU2" s="40"/>
      <c r="AV2" s="40"/>
      <c r="AW2" s="40"/>
      <c r="AX2" s="40"/>
      <c r="AY2" s="40"/>
      <c r="BD2" s="38"/>
      <c r="BE2" s="38"/>
      <c r="BF2" s="38"/>
      <c r="CN2" s="41"/>
      <c r="CO2" s="41"/>
      <c r="CP2" s="41"/>
      <c r="CQ2" s="41"/>
      <c r="CR2" s="41"/>
      <c r="CS2" s="41"/>
      <c r="CT2" s="41"/>
      <c r="CU2" s="41"/>
      <c r="CV2" s="41"/>
      <c r="CW2" s="41"/>
      <c r="CX2" s="41"/>
      <c r="CY2" s="41"/>
      <c r="CZ2" s="41"/>
      <c r="DA2" s="41"/>
      <c r="DB2" s="41"/>
      <c r="DC2" s="41"/>
      <c r="DD2" s="41"/>
      <c r="DE2" s="41"/>
      <c r="DF2" s="154"/>
      <c r="DG2" s="41"/>
      <c r="DH2" s="41"/>
      <c r="DI2" s="521" t="s">
        <v>221</v>
      </c>
      <c r="DJ2" s="521"/>
      <c r="DK2" s="521"/>
      <c r="DL2" s="521"/>
      <c r="DM2" s="521"/>
      <c r="DN2" s="521"/>
      <c r="DO2" s="521"/>
      <c r="DP2" s="521"/>
      <c r="DQ2" s="521"/>
      <c r="DR2" s="521"/>
      <c r="DS2" s="521"/>
      <c r="DT2" s="521"/>
      <c r="DU2" s="38"/>
      <c r="DV2" s="42"/>
      <c r="DW2" s="38"/>
      <c r="DX2" s="38"/>
      <c r="DY2" s="38"/>
    </row>
    <row r="3" spans="1:131" ht="7.5" customHeight="1" x14ac:dyDescent="0.2">
      <c r="B3" s="39"/>
      <c r="C3" s="520"/>
      <c r="D3" s="520"/>
      <c r="E3" s="520"/>
      <c r="F3" s="520"/>
      <c r="G3" s="520"/>
      <c r="H3" s="520"/>
      <c r="I3" s="520"/>
      <c r="J3" s="520"/>
      <c r="K3" s="520"/>
      <c r="L3" s="520"/>
      <c r="M3" s="520"/>
      <c r="N3" s="520"/>
      <c r="O3" s="520"/>
      <c r="P3" s="520"/>
      <c r="Q3" s="520"/>
      <c r="R3" s="520"/>
      <c r="S3" s="520"/>
      <c r="T3" s="520"/>
      <c r="U3" s="520"/>
      <c r="V3" s="520"/>
      <c r="W3" s="520"/>
      <c r="X3" s="520"/>
      <c r="Y3" s="520"/>
      <c r="Z3" s="520"/>
      <c r="AA3" s="520"/>
      <c r="AB3" s="40"/>
      <c r="AC3" s="40"/>
      <c r="AD3" s="40"/>
      <c r="AE3" s="40"/>
      <c r="AF3" s="40"/>
      <c r="AG3" s="40"/>
      <c r="AH3" s="40"/>
      <c r="AI3" s="40"/>
      <c r="AJ3" s="40"/>
      <c r="AK3" s="40"/>
      <c r="AL3" s="40"/>
      <c r="AM3" s="40"/>
      <c r="AN3" s="40"/>
      <c r="AO3" s="40"/>
      <c r="AP3" s="40"/>
      <c r="AQ3" s="40"/>
      <c r="AR3" s="40"/>
      <c r="AS3" s="40"/>
      <c r="AT3" s="40"/>
      <c r="AU3" s="40"/>
      <c r="AV3" s="40"/>
      <c r="AW3" s="40"/>
      <c r="AX3" s="40"/>
      <c r="AY3" s="40"/>
      <c r="BD3" s="38"/>
      <c r="BE3" s="38"/>
      <c r="BF3" s="38"/>
      <c r="CN3" s="41"/>
      <c r="CO3" s="41"/>
      <c r="CP3" s="41"/>
      <c r="CQ3" s="41"/>
      <c r="CR3" s="41"/>
      <c r="CS3" s="41"/>
      <c r="CT3" s="41"/>
      <c r="CU3" s="41"/>
      <c r="CV3" s="41"/>
      <c r="CW3" s="41"/>
      <c r="CX3" s="41"/>
      <c r="CY3" s="41"/>
      <c r="CZ3" s="41"/>
      <c r="DA3" s="41"/>
      <c r="DB3" s="41"/>
      <c r="DC3" s="41"/>
      <c r="DD3" s="41"/>
      <c r="DE3" s="41"/>
      <c r="DF3" s="41"/>
      <c r="DG3" s="41"/>
      <c r="DH3" s="41"/>
      <c r="DI3" s="521"/>
      <c r="DJ3" s="521"/>
      <c r="DK3" s="521"/>
      <c r="DL3" s="521"/>
      <c r="DM3" s="521"/>
      <c r="DN3" s="521"/>
      <c r="DO3" s="521"/>
      <c r="DP3" s="521"/>
      <c r="DQ3" s="521"/>
      <c r="DR3" s="521"/>
      <c r="DS3" s="521"/>
      <c r="DT3" s="521"/>
      <c r="DU3" s="38"/>
      <c r="DV3" s="42"/>
      <c r="DW3" s="38"/>
      <c r="DX3" s="38"/>
      <c r="DY3" s="38"/>
    </row>
    <row r="4" spans="1:131" ht="7.5" customHeight="1" x14ac:dyDescent="0.2">
      <c r="BD4" s="38"/>
      <c r="BE4" s="38"/>
      <c r="BF4" s="38"/>
      <c r="CN4" s="41"/>
      <c r="CO4" s="41"/>
      <c r="CP4" s="41"/>
      <c r="CQ4" s="41"/>
      <c r="CR4" s="41"/>
      <c r="CS4" s="41"/>
      <c r="CT4" s="41"/>
      <c r="CU4" s="41"/>
      <c r="CV4" s="41"/>
      <c r="CW4" s="41"/>
      <c r="CX4" s="41"/>
      <c r="CY4" s="41"/>
      <c r="CZ4" s="41"/>
      <c r="DA4" s="41"/>
      <c r="DB4" s="41"/>
      <c r="DC4" s="41"/>
      <c r="DD4" s="41"/>
      <c r="DE4" s="522" t="s">
        <v>128</v>
      </c>
      <c r="DF4" s="522" t="s">
        <v>129</v>
      </c>
      <c r="DG4" s="522"/>
      <c r="DH4" s="41"/>
      <c r="DI4" s="521"/>
      <c r="DJ4" s="521"/>
      <c r="DK4" s="521"/>
      <c r="DL4" s="521"/>
      <c r="DM4" s="521"/>
      <c r="DN4" s="521"/>
      <c r="DO4" s="521"/>
      <c r="DP4" s="521"/>
      <c r="DQ4" s="521"/>
      <c r="DR4" s="521"/>
      <c r="DS4" s="521"/>
      <c r="DT4" s="521"/>
      <c r="DU4" s="38"/>
      <c r="DV4" s="42"/>
      <c r="DW4" s="38"/>
      <c r="DX4" s="38"/>
      <c r="DY4" s="38"/>
    </row>
    <row r="5" spans="1:131" ht="7.5" customHeight="1" x14ac:dyDescent="0.2">
      <c r="AW5" s="523" t="s">
        <v>35</v>
      </c>
      <c r="AX5" s="523"/>
      <c r="AY5" s="523"/>
      <c r="AZ5" s="523"/>
      <c r="BA5" s="523"/>
      <c r="BB5" s="523"/>
      <c r="BC5" s="523"/>
      <c r="BD5" s="523"/>
      <c r="BE5" s="43"/>
      <c r="BF5" s="43"/>
      <c r="CN5" s="41"/>
      <c r="CO5" s="41"/>
      <c r="CP5" s="41"/>
      <c r="CQ5" s="41"/>
      <c r="CR5" s="41"/>
      <c r="CS5" s="41"/>
      <c r="CT5" s="41"/>
      <c r="CU5" s="41"/>
      <c r="CV5" s="41"/>
      <c r="CW5" s="41"/>
      <c r="CX5" s="41"/>
      <c r="CY5" s="41"/>
      <c r="CZ5" s="41"/>
      <c r="DA5" s="41"/>
      <c r="DB5" s="41"/>
      <c r="DC5" s="41"/>
      <c r="DD5" s="41"/>
      <c r="DE5" s="522"/>
      <c r="DF5" s="522"/>
      <c r="DG5" s="522"/>
      <c r="DH5" s="41"/>
      <c r="DI5" s="41"/>
      <c r="DJ5" s="41"/>
      <c r="DK5" s="41"/>
      <c r="DL5" s="41"/>
      <c r="DM5" s="41"/>
      <c r="DN5" s="41"/>
      <c r="DU5" s="38"/>
      <c r="DV5" s="42"/>
      <c r="DW5" s="38"/>
      <c r="DX5" s="38"/>
      <c r="DY5" s="38"/>
    </row>
    <row r="6" spans="1:131" ht="7.5" customHeight="1" x14ac:dyDescent="0.2">
      <c r="AW6" s="523"/>
      <c r="AX6" s="523"/>
      <c r="AY6" s="523"/>
      <c r="AZ6" s="523"/>
      <c r="BA6" s="523"/>
      <c r="BB6" s="523"/>
      <c r="BC6" s="523"/>
      <c r="BD6" s="523"/>
      <c r="BE6" s="43"/>
      <c r="BF6" s="43"/>
      <c r="BR6" s="44"/>
      <c r="BS6" s="44"/>
      <c r="BT6" s="44"/>
      <c r="BU6" s="44"/>
      <c r="BV6" s="44"/>
      <c r="BW6" s="44"/>
      <c r="BX6" s="44"/>
      <c r="BY6" s="44"/>
      <c r="BZ6" s="44"/>
      <c r="CA6" s="44"/>
      <c r="CB6" s="44"/>
      <c r="CC6" s="44"/>
      <c r="CD6" s="44"/>
      <c r="CE6" s="44"/>
      <c r="CN6" s="41"/>
      <c r="CO6" s="41"/>
      <c r="CP6" s="41"/>
      <c r="CQ6" s="41"/>
      <c r="CR6" s="41"/>
      <c r="CS6" s="41"/>
      <c r="CT6" s="41"/>
      <c r="CU6" s="41"/>
      <c r="CV6" s="41"/>
      <c r="CW6" s="41"/>
      <c r="CX6" s="41"/>
      <c r="CY6" s="41"/>
      <c r="CZ6" s="41"/>
      <c r="DA6" s="41"/>
      <c r="DB6" s="41"/>
      <c r="DC6" s="41"/>
      <c r="DD6" s="41"/>
      <c r="DE6" s="524" t="s">
        <v>220</v>
      </c>
      <c r="DF6" s="525" t="s">
        <v>174</v>
      </c>
      <c r="DG6" s="525"/>
      <c r="DH6" s="41"/>
      <c r="DI6" s="41"/>
      <c r="DJ6" s="41"/>
      <c r="DK6" s="41"/>
      <c r="DL6" s="41"/>
      <c r="DM6" s="41"/>
      <c r="DN6" s="41"/>
      <c r="DU6" s="38"/>
      <c r="DV6" s="42"/>
      <c r="DW6" s="38"/>
      <c r="DX6" s="646" t="s">
        <v>291</v>
      </c>
      <c r="DY6" s="646"/>
      <c r="DZ6" s="646"/>
      <c r="EA6" s="646"/>
    </row>
    <row r="7" spans="1:131" ht="8.25" customHeight="1" x14ac:dyDescent="0.15">
      <c r="E7" s="44"/>
      <c r="F7" s="44"/>
      <c r="G7" s="44"/>
      <c r="H7" s="44"/>
      <c r="I7" s="44"/>
      <c r="J7" s="44"/>
      <c r="K7" s="44"/>
      <c r="L7" s="44"/>
      <c r="M7" s="44"/>
      <c r="N7" s="44"/>
      <c r="O7" s="660" t="s">
        <v>149</v>
      </c>
      <c r="P7" s="660"/>
      <c r="Q7" s="660"/>
      <c r="R7" s="660"/>
      <c r="S7" s="660"/>
      <c r="T7" s="660"/>
      <c r="U7" s="660"/>
      <c r="V7" s="660"/>
      <c r="W7" s="660"/>
      <c r="X7" s="660"/>
      <c r="Y7" s="660"/>
      <c r="Z7" s="660"/>
      <c r="AA7" s="660"/>
      <c r="AB7" s="660"/>
      <c r="AC7" s="660"/>
      <c r="AD7" s="660"/>
      <c r="AE7" s="44"/>
      <c r="AF7" s="44"/>
      <c r="AG7" s="44"/>
      <c r="AH7" s="44"/>
      <c r="AI7" s="44"/>
      <c r="AJ7" s="44"/>
      <c r="AK7" s="44"/>
      <c r="AL7" s="44"/>
      <c r="AM7" s="44"/>
      <c r="AN7" s="44"/>
      <c r="AO7" s="44"/>
      <c r="AP7" s="44"/>
      <c r="AQ7" s="44"/>
      <c r="AR7" s="44"/>
      <c r="AS7" s="44"/>
      <c r="AT7" s="44"/>
      <c r="AU7" s="44"/>
      <c r="AV7" s="44"/>
      <c r="AW7" s="673" t="s">
        <v>36</v>
      </c>
      <c r="AX7" s="673"/>
      <c r="AY7" s="673"/>
      <c r="AZ7" s="673"/>
      <c r="BA7" s="673"/>
      <c r="BB7" s="673"/>
      <c r="BC7" s="673"/>
      <c r="BD7" s="673"/>
      <c r="BE7" s="45"/>
      <c r="BF7" s="45"/>
      <c r="BO7" s="660" t="s">
        <v>150</v>
      </c>
      <c r="BP7" s="660"/>
      <c r="BQ7" s="660"/>
      <c r="BR7" s="660"/>
      <c r="BS7" s="660"/>
      <c r="BT7" s="660"/>
      <c r="BU7" s="660"/>
      <c r="BV7" s="660"/>
      <c r="BW7" s="660"/>
      <c r="BX7" s="660"/>
      <c r="BY7" s="660"/>
      <c r="BZ7" s="660"/>
      <c r="CA7" s="660"/>
      <c r="CB7" s="660"/>
      <c r="CC7" s="660"/>
      <c r="CD7" s="660"/>
      <c r="CE7" s="44"/>
      <c r="CF7" s="44"/>
      <c r="CG7" s="44"/>
      <c r="CH7" s="44"/>
      <c r="CI7" s="44"/>
      <c r="CN7" s="41"/>
      <c r="CO7" s="41"/>
      <c r="CP7" s="41"/>
      <c r="CQ7" s="41"/>
      <c r="CR7" s="41"/>
      <c r="CS7" s="41"/>
      <c r="CT7" s="41"/>
      <c r="CU7" s="41"/>
      <c r="CV7" s="41"/>
      <c r="CW7" s="41"/>
      <c r="CX7" s="41"/>
      <c r="CY7" s="41"/>
      <c r="CZ7" s="41"/>
      <c r="DA7" s="41"/>
      <c r="DB7" s="41"/>
      <c r="DC7" s="41"/>
      <c r="DD7" s="41"/>
      <c r="DE7" s="524"/>
      <c r="DF7" s="525"/>
      <c r="DG7" s="525"/>
      <c r="DH7" s="41"/>
      <c r="DI7" s="41"/>
      <c r="DJ7" s="41"/>
      <c r="DK7" s="41"/>
      <c r="DL7" s="41"/>
      <c r="DM7" s="41"/>
      <c r="DN7" s="41"/>
      <c r="DU7" s="38"/>
      <c r="DV7" s="42"/>
      <c r="DW7" s="38"/>
      <c r="DX7" s="646"/>
      <c r="DY7" s="646"/>
      <c r="DZ7" s="646"/>
      <c r="EA7" s="646"/>
    </row>
    <row r="8" spans="1:131" ht="8.25" customHeight="1" x14ac:dyDescent="0.15">
      <c r="E8" s="44"/>
      <c r="F8" s="44"/>
      <c r="G8" s="44"/>
      <c r="H8" s="44"/>
      <c r="I8" s="44"/>
      <c r="J8" s="44"/>
      <c r="K8" s="44"/>
      <c r="L8" s="44"/>
      <c r="M8" s="44"/>
      <c r="N8" s="44"/>
      <c r="O8" s="660"/>
      <c r="P8" s="660"/>
      <c r="Q8" s="660"/>
      <c r="R8" s="660"/>
      <c r="S8" s="660"/>
      <c r="T8" s="660"/>
      <c r="U8" s="660"/>
      <c r="V8" s="660"/>
      <c r="W8" s="660"/>
      <c r="X8" s="660"/>
      <c r="Y8" s="660"/>
      <c r="Z8" s="660"/>
      <c r="AA8" s="660"/>
      <c r="AB8" s="660"/>
      <c r="AC8" s="660"/>
      <c r="AD8" s="660"/>
      <c r="AE8" s="44"/>
      <c r="AF8" s="44"/>
      <c r="AG8" s="44"/>
      <c r="AH8" s="44"/>
      <c r="AI8" s="44"/>
      <c r="AJ8" s="44"/>
      <c r="AK8" s="44"/>
      <c r="AL8" s="44"/>
      <c r="AM8" s="44"/>
      <c r="AN8" s="44"/>
      <c r="AO8" s="44"/>
      <c r="AP8" s="44"/>
      <c r="AQ8" s="44"/>
      <c r="AR8" s="44"/>
      <c r="AS8" s="44"/>
      <c r="AT8" s="44"/>
      <c r="AU8" s="44"/>
      <c r="AV8" s="44"/>
      <c r="AW8" s="673"/>
      <c r="AX8" s="673"/>
      <c r="AY8" s="673"/>
      <c r="AZ8" s="673"/>
      <c r="BA8" s="673"/>
      <c r="BB8" s="673"/>
      <c r="BC8" s="673"/>
      <c r="BD8" s="673"/>
      <c r="BE8" s="45"/>
      <c r="BF8" s="45"/>
      <c r="BJ8" s="46"/>
      <c r="BK8" s="46"/>
      <c r="BL8" s="46"/>
      <c r="BM8" s="46"/>
      <c r="BN8" s="46"/>
      <c r="BO8" s="660"/>
      <c r="BP8" s="660"/>
      <c r="BQ8" s="660"/>
      <c r="BR8" s="660"/>
      <c r="BS8" s="660"/>
      <c r="BT8" s="660"/>
      <c r="BU8" s="660"/>
      <c r="BV8" s="660"/>
      <c r="BW8" s="660"/>
      <c r="BX8" s="660"/>
      <c r="BY8" s="660"/>
      <c r="BZ8" s="660"/>
      <c r="CA8" s="660"/>
      <c r="CB8" s="660"/>
      <c r="CC8" s="660"/>
      <c r="CD8" s="660"/>
      <c r="CE8" s="44"/>
      <c r="CF8" s="44"/>
      <c r="CG8" s="44"/>
      <c r="CH8" s="44"/>
      <c r="CI8" s="44"/>
      <c r="CN8" s="41"/>
      <c r="CO8" s="41"/>
      <c r="CP8" s="41"/>
      <c r="CQ8" s="41"/>
      <c r="CR8" s="41"/>
      <c r="CS8" s="41"/>
      <c r="CT8" s="41"/>
      <c r="CU8" s="41"/>
      <c r="CV8" s="41"/>
      <c r="CW8" s="41"/>
      <c r="CX8" s="41"/>
      <c r="CY8" s="41"/>
      <c r="CZ8" s="41"/>
      <c r="DA8" s="41"/>
      <c r="DB8" s="41"/>
      <c r="DC8" s="41"/>
      <c r="DD8" s="41"/>
      <c r="DE8" s="524"/>
      <c r="DF8" s="525"/>
      <c r="DG8" s="525"/>
      <c r="DH8" s="41"/>
      <c r="DI8" s="41"/>
      <c r="DJ8" s="41"/>
      <c r="DK8" s="41"/>
      <c r="DL8" s="41"/>
      <c r="DM8" s="41"/>
      <c r="DN8" s="41"/>
      <c r="DU8" s="38"/>
      <c r="DV8" s="42"/>
      <c r="DW8" s="38"/>
      <c r="DX8" s="155"/>
      <c r="DY8" s="155"/>
      <c r="DZ8" s="156"/>
      <c r="EA8" s="156"/>
    </row>
    <row r="9" spans="1:131" ht="8.25" customHeight="1" x14ac:dyDescent="0.15">
      <c r="E9" s="44"/>
      <c r="F9" s="44"/>
      <c r="G9" s="44"/>
      <c r="H9" s="44"/>
      <c r="I9" s="44"/>
      <c r="J9" s="44"/>
      <c r="K9" s="44"/>
      <c r="L9" s="44"/>
      <c r="M9" s="44"/>
      <c r="N9" s="44"/>
      <c r="O9" s="660"/>
      <c r="P9" s="660"/>
      <c r="Q9" s="660"/>
      <c r="R9" s="660"/>
      <c r="S9" s="660"/>
      <c r="T9" s="660"/>
      <c r="U9" s="660"/>
      <c r="V9" s="660"/>
      <c r="W9" s="660"/>
      <c r="X9" s="660"/>
      <c r="Y9" s="660"/>
      <c r="Z9" s="660"/>
      <c r="AA9" s="660"/>
      <c r="AB9" s="660"/>
      <c r="AC9" s="660"/>
      <c r="AD9" s="660"/>
      <c r="AE9" s="44"/>
      <c r="AF9" s="44"/>
      <c r="AG9" s="44"/>
      <c r="AH9" s="44"/>
      <c r="AI9" s="44"/>
      <c r="AJ9" s="44"/>
      <c r="AK9" s="44"/>
      <c r="AL9" s="44"/>
      <c r="AM9" s="44"/>
      <c r="AN9" s="44"/>
      <c r="AO9" s="44"/>
      <c r="AP9" s="44"/>
      <c r="AQ9" s="44"/>
      <c r="AR9" s="44"/>
      <c r="AS9" s="44"/>
      <c r="AT9" s="44"/>
      <c r="AU9" s="44"/>
      <c r="AV9" s="44"/>
      <c r="AW9" s="673" t="s">
        <v>38</v>
      </c>
      <c r="AX9" s="673"/>
      <c r="AY9" s="673"/>
      <c r="AZ9" s="673"/>
      <c r="BA9" s="673"/>
      <c r="BB9" s="673"/>
      <c r="BC9" s="673"/>
      <c r="BD9" s="673"/>
      <c r="BE9" s="47"/>
      <c r="BF9" s="47"/>
      <c r="BI9" s="38"/>
      <c r="BJ9" s="46"/>
      <c r="BK9" s="46"/>
      <c r="BL9" s="46"/>
      <c r="BM9" s="46"/>
      <c r="BN9" s="46"/>
      <c r="BO9" s="660"/>
      <c r="BP9" s="660"/>
      <c r="BQ9" s="660"/>
      <c r="BR9" s="660"/>
      <c r="BS9" s="660"/>
      <c r="BT9" s="660"/>
      <c r="BU9" s="660"/>
      <c r="BV9" s="660"/>
      <c r="BW9" s="660"/>
      <c r="BX9" s="660"/>
      <c r="BY9" s="660"/>
      <c r="BZ9" s="660"/>
      <c r="CA9" s="660"/>
      <c r="CB9" s="660"/>
      <c r="CC9" s="660"/>
      <c r="CD9" s="660"/>
      <c r="CE9" s="44"/>
      <c r="CF9" s="44"/>
      <c r="CG9" s="44"/>
      <c r="CH9" s="44"/>
      <c r="CI9" s="44"/>
      <c r="CN9" s="41"/>
      <c r="CO9" s="41"/>
      <c r="CP9" s="41"/>
      <c r="CQ9" s="41"/>
      <c r="CR9" s="41"/>
      <c r="CS9" s="41"/>
      <c r="CT9" s="41"/>
      <c r="CU9" s="41"/>
      <c r="CV9" s="41"/>
      <c r="CW9" s="41"/>
      <c r="CX9" s="41"/>
      <c r="CY9" s="41"/>
      <c r="CZ9" s="41"/>
      <c r="DA9" s="41"/>
      <c r="DB9" s="41"/>
      <c r="DC9" s="41"/>
      <c r="DD9" s="41"/>
      <c r="DE9" s="524"/>
      <c r="DF9" s="525"/>
      <c r="DG9" s="525"/>
      <c r="DK9" s="157"/>
      <c r="DL9" s="157"/>
      <c r="DM9" s="157"/>
      <c r="DN9" s="157"/>
      <c r="DO9" s="157"/>
      <c r="DP9" s="157"/>
      <c r="DQ9" s="157"/>
      <c r="DR9" s="157"/>
      <c r="DS9" s="157"/>
      <c r="DU9" s="38"/>
      <c r="DV9" s="42"/>
      <c r="DW9" s="38"/>
      <c r="DX9" s="156"/>
      <c r="DY9" s="156"/>
      <c r="DZ9" s="156"/>
      <c r="EA9" s="156"/>
    </row>
    <row r="10" spans="1:131" ht="8.25" customHeight="1" x14ac:dyDescent="0.2">
      <c r="I10" s="44"/>
      <c r="J10" s="44"/>
      <c r="K10" s="44"/>
      <c r="L10" s="44"/>
      <c r="M10" s="44"/>
      <c r="N10" s="44"/>
      <c r="O10" s="660"/>
      <c r="P10" s="660"/>
      <c r="Q10" s="660"/>
      <c r="R10" s="660"/>
      <c r="S10" s="660"/>
      <c r="T10" s="660"/>
      <c r="U10" s="660"/>
      <c r="V10" s="660"/>
      <c r="W10" s="660"/>
      <c r="X10" s="660"/>
      <c r="Y10" s="660"/>
      <c r="Z10" s="660"/>
      <c r="AA10" s="660"/>
      <c r="AB10" s="660"/>
      <c r="AC10" s="660"/>
      <c r="AD10" s="660"/>
      <c r="AE10" s="44"/>
      <c r="AF10" s="44"/>
      <c r="AG10" s="44"/>
      <c r="AH10" s="44"/>
      <c r="AI10" s="44"/>
      <c r="AJ10" s="44"/>
      <c r="AK10" s="44"/>
      <c r="AL10" s="44"/>
      <c r="AV10" s="48"/>
      <c r="AW10" s="673"/>
      <c r="AX10" s="673"/>
      <c r="AY10" s="673"/>
      <c r="AZ10" s="673"/>
      <c r="BA10" s="673"/>
      <c r="BB10" s="673"/>
      <c r="BC10" s="673"/>
      <c r="BD10" s="673"/>
      <c r="BE10" s="47"/>
      <c r="BF10" s="47"/>
      <c r="BJ10" s="46"/>
      <c r="BK10" s="46"/>
      <c r="BL10" s="46"/>
      <c r="BM10" s="46"/>
      <c r="BN10" s="46"/>
      <c r="BO10" s="660"/>
      <c r="BP10" s="660"/>
      <c r="BQ10" s="660"/>
      <c r="BR10" s="660"/>
      <c r="BS10" s="660"/>
      <c r="BT10" s="660"/>
      <c r="BU10" s="660"/>
      <c r="BV10" s="660"/>
      <c r="BW10" s="660"/>
      <c r="BX10" s="660"/>
      <c r="BY10" s="660"/>
      <c r="BZ10" s="660"/>
      <c r="CA10" s="660"/>
      <c r="CB10" s="660"/>
      <c r="CC10" s="660"/>
      <c r="CD10" s="660"/>
      <c r="CE10" s="44"/>
      <c r="CF10" s="44"/>
      <c r="CG10" s="44"/>
      <c r="CH10" s="44"/>
      <c r="CI10" s="44"/>
      <c r="CJ10" s="49"/>
      <c r="CK10" s="49"/>
      <c r="CL10" s="49"/>
      <c r="CM10" s="49"/>
      <c r="CN10" s="41"/>
      <c r="CO10" s="41"/>
      <c r="CP10" s="41"/>
      <c r="CQ10" s="41"/>
      <c r="CR10" s="41"/>
      <c r="CS10" s="41"/>
      <c r="CT10" s="41"/>
      <c r="CU10" s="41"/>
      <c r="CV10" s="41"/>
      <c r="CW10" s="41"/>
      <c r="CX10" s="41"/>
      <c r="CY10" s="41"/>
      <c r="CZ10" s="41"/>
      <c r="DA10" s="41"/>
      <c r="DB10" s="41"/>
      <c r="DC10" s="41"/>
      <c r="DD10" s="41"/>
      <c r="DE10" s="41"/>
      <c r="DF10" s="41"/>
      <c r="DG10" s="41"/>
      <c r="DK10" s="157"/>
      <c r="DL10" s="157"/>
      <c r="DM10" s="157"/>
      <c r="DN10" s="157"/>
      <c r="DO10" s="157"/>
      <c r="DP10" s="157"/>
      <c r="DQ10" s="157"/>
      <c r="DR10" s="157"/>
      <c r="DS10" s="157"/>
      <c r="DU10" s="38"/>
      <c r="DV10" s="42"/>
      <c r="DW10" s="38"/>
      <c r="DX10" s="646" t="s">
        <v>130</v>
      </c>
      <c r="DY10" s="646"/>
      <c r="DZ10" s="646"/>
      <c r="EA10" s="646"/>
    </row>
    <row r="11" spans="1:131" ht="8.25" customHeight="1" thickBot="1" x14ac:dyDescent="0.25">
      <c r="B11" s="1"/>
      <c r="BD11" s="38"/>
      <c r="BE11" s="38"/>
      <c r="BF11" s="38"/>
      <c r="CN11" s="41"/>
      <c r="CO11" s="41"/>
      <c r="CP11" s="41"/>
      <c r="CQ11" s="41"/>
      <c r="CR11" s="41"/>
      <c r="CS11" s="41"/>
      <c r="CT11" s="41"/>
      <c r="CU11" s="41"/>
      <c r="CV11" s="41"/>
      <c r="CW11" s="41"/>
      <c r="CX11" s="41"/>
      <c r="CY11" s="41"/>
      <c r="CZ11" s="41"/>
      <c r="DA11" s="41"/>
      <c r="DB11" s="41"/>
      <c r="DC11" s="41"/>
      <c r="DD11" s="41"/>
      <c r="DE11" s="41"/>
      <c r="DF11" s="41"/>
      <c r="DG11" s="41"/>
      <c r="DJ11" s="660" t="s">
        <v>100</v>
      </c>
      <c r="DK11" s="660"/>
      <c r="DL11" s="660"/>
      <c r="DM11" s="660"/>
      <c r="DN11" s="660"/>
      <c r="DO11" s="660"/>
      <c r="DP11" s="660"/>
      <c r="DQ11" s="660"/>
      <c r="DR11" s="157"/>
      <c r="DS11" s="157"/>
      <c r="DT11" s="157"/>
      <c r="DU11" s="157"/>
      <c r="DV11" s="42"/>
      <c r="DW11" s="38"/>
      <c r="DX11" s="646"/>
      <c r="DY11" s="646"/>
      <c r="DZ11" s="646"/>
      <c r="EA11" s="646"/>
    </row>
    <row r="12" spans="1:131" ht="10.5" customHeight="1" x14ac:dyDescent="0.2">
      <c r="A12" s="538" t="s">
        <v>0</v>
      </c>
      <c r="B12" s="541" t="s">
        <v>151</v>
      </c>
      <c r="C12" s="610" t="s">
        <v>186</v>
      </c>
      <c r="D12" s="613" t="s">
        <v>12</v>
      </c>
      <c r="E12" s="615" t="s">
        <v>203</v>
      </c>
      <c r="F12" s="616"/>
      <c r="G12" s="616"/>
      <c r="H12" s="616"/>
      <c r="I12" s="616"/>
      <c r="J12" s="616"/>
      <c r="K12" s="616"/>
      <c r="L12" s="616"/>
      <c r="M12" s="616"/>
      <c r="N12" s="616"/>
      <c r="O12" s="616"/>
      <c r="P12" s="616"/>
      <c r="Q12" s="616"/>
      <c r="R12" s="616"/>
      <c r="S12" s="616"/>
      <c r="T12" s="616"/>
      <c r="U12" s="616"/>
      <c r="V12" s="616"/>
      <c r="W12" s="616"/>
      <c r="X12" s="616"/>
      <c r="Y12" s="616"/>
      <c r="Z12" s="616"/>
      <c r="AA12" s="616"/>
      <c r="AB12" s="616"/>
      <c r="AC12" s="616"/>
      <c r="AD12" s="616"/>
      <c r="AE12" s="616"/>
      <c r="AF12" s="616"/>
      <c r="AG12" s="616"/>
      <c r="AH12" s="616"/>
      <c r="AI12" s="616"/>
      <c r="AJ12" s="616"/>
      <c r="AK12" s="616"/>
      <c r="AL12" s="616"/>
      <c r="AM12" s="616"/>
      <c r="AN12" s="616"/>
      <c r="AO12" s="616"/>
      <c r="AP12" s="616"/>
      <c r="AQ12" s="616"/>
      <c r="AR12" s="616"/>
      <c r="AS12" s="616"/>
      <c r="AT12" s="616"/>
      <c r="AU12" s="617"/>
      <c r="AV12" s="543" t="s">
        <v>184</v>
      </c>
      <c r="AW12" s="685" t="s">
        <v>39</v>
      </c>
      <c r="AX12" s="688" t="s">
        <v>179</v>
      </c>
      <c r="AY12" s="532" t="s">
        <v>17</v>
      </c>
      <c r="AZ12" s="53">
        <v>1</v>
      </c>
      <c r="BA12" s="52">
        <v>2</v>
      </c>
      <c r="BB12" s="52">
        <v>3</v>
      </c>
      <c r="BC12" s="54">
        <v>4</v>
      </c>
      <c r="BD12" s="535" t="s">
        <v>16</v>
      </c>
      <c r="BE12" s="535" t="s">
        <v>232</v>
      </c>
      <c r="BF12" s="55"/>
      <c r="BH12" s="538" t="s">
        <v>0</v>
      </c>
      <c r="BI12" s="541" t="s">
        <v>152</v>
      </c>
      <c r="BJ12" s="543" t="s">
        <v>184</v>
      </c>
      <c r="BK12" s="685" t="s">
        <v>39</v>
      </c>
      <c r="BL12" s="688" t="s">
        <v>179</v>
      </c>
      <c r="BM12" s="532" t="s">
        <v>17</v>
      </c>
      <c r="BN12" s="53">
        <v>1</v>
      </c>
      <c r="BO12" s="52">
        <v>2</v>
      </c>
      <c r="BP12" s="52">
        <v>3</v>
      </c>
      <c r="BQ12" s="54">
        <v>4</v>
      </c>
      <c r="BR12" s="560" t="s">
        <v>180</v>
      </c>
      <c r="BS12" s="707"/>
      <c r="BT12" s="572" t="s">
        <v>185</v>
      </c>
      <c r="BU12" s="573"/>
      <c r="BV12" s="558" t="s">
        <v>185</v>
      </c>
      <c r="BW12" s="573"/>
      <c r="BX12" s="558" t="s">
        <v>185</v>
      </c>
      <c r="BY12" s="573"/>
      <c r="BZ12" s="558" t="s">
        <v>185</v>
      </c>
      <c r="CA12" s="573"/>
      <c r="CB12" s="558" t="s">
        <v>185</v>
      </c>
      <c r="CC12" s="573"/>
      <c r="CD12" s="558" t="s">
        <v>185</v>
      </c>
      <c r="CE12" s="573"/>
      <c r="CF12" s="558" t="s">
        <v>185</v>
      </c>
      <c r="CG12" s="559"/>
      <c r="CH12" s="560" t="s">
        <v>181</v>
      </c>
      <c r="CI12" s="561"/>
      <c r="CJ12" s="664" t="s">
        <v>182</v>
      </c>
      <c r="CK12" s="561"/>
      <c r="CL12" s="664" t="s">
        <v>182</v>
      </c>
      <c r="CM12" s="665"/>
      <c r="CN12" s="41"/>
      <c r="CO12" s="41"/>
      <c r="CP12" s="41"/>
      <c r="CQ12" s="41"/>
      <c r="CR12" s="41"/>
      <c r="CS12" s="41"/>
      <c r="CT12" s="41"/>
      <c r="CU12" s="41"/>
      <c r="CV12" s="41"/>
      <c r="CW12" s="41"/>
      <c r="CX12" s="41"/>
      <c r="CY12" s="41"/>
      <c r="CZ12" s="41"/>
      <c r="DA12" s="41"/>
      <c r="DB12" s="41"/>
      <c r="DC12" s="41"/>
      <c r="DD12" s="41"/>
      <c r="DE12" s="41"/>
      <c r="DF12" s="41"/>
      <c r="DG12" s="41"/>
      <c r="DH12" s="41"/>
      <c r="DI12" s="41"/>
      <c r="DJ12" s="660"/>
      <c r="DK12" s="660"/>
      <c r="DL12" s="660"/>
      <c r="DM12" s="660"/>
      <c r="DN12" s="660"/>
      <c r="DO12" s="660"/>
      <c r="DP12" s="660"/>
      <c r="DQ12" s="660"/>
      <c r="DR12" s="157"/>
      <c r="DS12" s="157"/>
      <c r="DT12" s="157"/>
      <c r="DU12" s="157"/>
      <c r="DV12" s="42"/>
      <c r="DW12" s="38"/>
      <c r="DX12" s="38"/>
      <c r="DY12" s="38"/>
    </row>
    <row r="13" spans="1:131" ht="10.5" customHeight="1" x14ac:dyDescent="0.2">
      <c r="A13" s="539"/>
      <c r="B13" s="542"/>
      <c r="C13" s="611"/>
      <c r="D13" s="614"/>
      <c r="E13" s="618"/>
      <c r="F13" s="619"/>
      <c r="G13" s="619"/>
      <c r="H13" s="619"/>
      <c r="I13" s="619"/>
      <c r="J13" s="619"/>
      <c r="K13" s="619"/>
      <c r="L13" s="619"/>
      <c r="M13" s="619"/>
      <c r="N13" s="619"/>
      <c r="O13" s="619"/>
      <c r="P13" s="619"/>
      <c r="Q13" s="619"/>
      <c r="R13" s="619"/>
      <c r="S13" s="619"/>
      <c r="T13" s="619"/>
      <c r="U13" s="619"/>
      <c r="V13" s="619"/>
      <c r="W13" s="619"/>
      <c r="X13" s="619"/>
      <c r="Y13" s="619"/>
      <c r="Z13" s="619"/>
      <c r="AA13" s="619"/>
      <c r="AB13" s="619"/>
      <c r="AC13" s="619"/>
      <c r="AD13" s="619"/>
      <c r="AE13" s="619"/>
      <c r="AF13" s="619"/>
      <c r="AG13" s="619"/>
      <c r="AH13" s="619"/>
      <c r="AI13" s="619"/>
      <c r="AJ13" s="619"/>
      <c r="AK13" s="619"/>
      <c r="AL13" s="619"/>
      <c r="AM13" s="619"/>
      <c r="AN13" s="619"/>
      <c r="AO13" s="619"/>
      <c r="AP13" s="619"/>
      <c r="AQ13" s="619"/>
      <c r="AR13" s="619"/>
      <c r="AS13" s="619"/>
      <c r="AT13" s="619"/>
      <c r="AU13" s="620"/>
      <c r="AV13" s="544"/>
      <c r="AW13" s="686"/>
      <c r="AX13" s="562"/>
      <c r="AY13" s="533"/>
      <c r="AZ13" s="544" t="s">
        <v>153</v>
      </c>
      <c r="BA13" s="562" t="s">
        <v>154</v>
      </c>
      <c r="BB13" s="562" t="s">
        <v>155</v>
      </c>
      <c r="BC13" s="678" t="s">
        <v>156</v>
      </c>
      <c r="BD13" s="536"/>
      <c r="BE13" s="536"/>
      <c r="BF13" s="55"/>
      <c r="BH13" s="539"/>
      <c r="BI13" s="542"/>
      <c r="BJ13" s="544"/>
      <c r="BK13" s="686"/>
      <c r="BL13" s="562"/>
      <c r="BM13" s="533"/>
      <c r="BN13" s="544" t="s">
        <v>153</v>
      </c>
      <c r="BO13" s="562" t="s">
        <v>154</v>
      </c>
      <c r="BP13" s="562" t="s">
        <v>155</v>
      </c>
      <c r="BQ13" s="678" t="s">
        <v>156</v>
      </c>
      <c r="BR13" s="588" t="s">
        <v>44</v>
      </c>
      <c r="BS13" s="680"/>
      <c r="BT13" s="550" t="s">
        <v>45</v>
      </c>
      <c r="BU13" s="530"/>
      <c r="BV13" s="530" t="s">
        <v>46</v>
      </c>
      <c r="BW13" s="530"/>
      <c r="BX13" s="530" t="s">
        <v>47</v>
      </c>
      <c r="BY13" s="530"/>
      <c r="BZ13" s="530" t="s">
        <v>48</v>
      </c>
      <c r="CA13" s="530"/>
      <c r="CB13" s="530" t="s">
        <v>49</v>
      </c>
      <c r="CC13" s="530"/>
      <c r="CD13" s="530" t="s">
        <v>50</v>
      </c>
      <c r="CE13" s="530"/>
      <c r="CF13" s="530" t="s">
        <v>51</v>
      </c>
      <c r="CG13" s="586"/>
      <c r="CH13" s="588" t="s">
        <v>52</v>
      </c>
      <c r="CI13" s="526"/>
      <c r="CJ13" s="526" t="s">
        <v>53</v>
      </c>
      <c r="CK13" s="526"/>
      <c r="CL13" s="526" t="s">
        <v>157</v>
      </c>
      <c r="CM13" s="528"/>
      <c r="CN13" s="41"/>
      <c r="CO13" s="41"/>
      <c r="CP13" s="41"/>
      <c r="CQ13" s="41"/>
      <c r="CR13" s="41"/>
      <c r="CS13" s="41"/>
      <c r="CT13" s="41"/>
      <c r="CU13" s="41"/>
      <c r="CV13" s="41"/>
      <c r="CW13" s="41"/>
      <c r="CX13" s="41"/>
      <c r="CY13" s="41"/>
      <c r="CZ13" s="41"/>
      <c r="DA13" s="41"/>
      <c r="DB13" s="41"/>
      <c r="DC13" s="41"/>
      <c r="DD13" s="41"/>
      <c r="DE13" s="41"/>
      <c r="DF13" s="41"/>
      <c r="DG13" s="41"/>
      <c r="DJ13" s="660"/>
      <c r="DK13" s="660"/>
      <c r="DL13" s="660"/>
      <c r="DM13" s="660"/>
      <c r="DN13" s="660"/>
      <c r="DO13" s="660"/>
      <c r="DP13" s="660"/>
      <c r="DQ13" s="660"/>
      <c r="DR13" s="157"/>
      <c r="DS13" s="157"/>
      <c r="DT13" s="157"/>
      <c r="DU13" s="157"/>
      <c r="DV13" s="42"/>
      <c r="DW13" s="38"/>
      <c r="DX13" s="38"/>
      <c r="DY13" s="38"/>
    </row>
    <row r="14" spans="1:131" ht="10.5" customHeight="1" x14ac:dyDescent="0.2">
      <c r="A14" s="539"/>
      <c r="B14" s="542"/>
      <c r="C14" s="611"/>
      <c r="D14" s="614"/>
      <c r="E14" s="637" t="s">
        <v>134</v>
      </c>
      <c r="F14" s="638"/>
      <c r="G14" s="638"/>
      <c r="H14" s="638"/>
      <c r="I14" s="638"/>
      <c r="J14" s="638"/>
      <c r="K14" s="639"/>
      <c r="L14" s="725" t="s">
        <v>160</v>
      </c>
      <c r="M14" s="726"/>
      <c r="N14" s="726"/>
      <c r="O14" s="727"/>
      <c r="P14" s="622" t="s">
        <v>161</v>
      </c>
      <c r="Q14" s="622"/>
      <c r="R14" s="622"/>
      <c r="S14" s="744"/>
      <c r="T14" s="621" t="s">
        <v>162</v>
      </c>
      <c r="U14" s="744"/>
      <c r="V14" s="747" t="s">
        <v>163</v>
      </c>
      <c r="W14" s="727"/>
      <c r="X14" s="747" t="s">
        <v>164</v>
      </c>
      <c r="Y14" s="726"/>
      <c r="Z14" s="727"/>
      <c r="AA14" s="622" t="s">
        <v>165</v>
      </c>
      <c r="AB14" s="744"/>
      <c r="AC14" s="621" t="s">
        <v>166</v>
      </c>
      <c r="AD14" s="622"/>
      <c r="AE14" s="623"/>
      <c r="AF14" s="692" t="s">
        <v>142</v>
      </c>
      <c r="AG14" s="693"/>
      <c r="AH14" s="693"/>
      <c r="AI14" s="693"/>
      <c r="AJ14" s="693"/>
      <c r="AK14" s="693"/>
      <c r="AL14" s="693"/>
      <c r="AM14" s="694"/>
      <c r="AN14" s="697" t="s">
        <v>143</v>
      </c>
      <c r="AO14" s="693"/>
      <c r="AP14" s="693"/>
      <c r="AQ14" s="694"/>
      <c r="AR14" s="638" t="s">
        <v>169</v>
      </c>
      <c r="AS14" s="638"/>
      <c r="AT14" s="638"/>
      <c r="AU14" s="639"/>
      <c r="AV14" s="544"/>
      <c r="AW14" s="686"/>
      <c r="AX14" s="562"/>
      <c r="AY14" s="533"/>
      <c r="AZ14" s="544"/>
      <c r="BA14" s="562"/>
      <c r="BB14" s="562"/>
      <c r="BC14" s="678"/>
      <c r="BD14" s="536"/>
      <c r="BE14" s="536"/>
      <c r="BF14" s="55"/>
      <c r="BG14" s="248"/>
      <c r="BH14" s="539"/>
      <c r="BI14" s="542"/>
      <c r="BJ14" s="544"/>
      <c r="BK14" s="686"/>
      <c r="BL14" s="562"/>
      <c r="BM14" s="533"/>
      <c r="BN14" s="544"/>
      <c r="BO14" s="562"/>
      <c r="BP14" s="562"/>
      <c r="BQ14" s="678"/>
      <c r="BR14" s="588"/>
      <c r="BS14" s="680"/>
      <c r="BT14" s="550"/>
      <c r="BU14" s="530"/>
      <c r="BV14" s="530"/>
      <c r="BW14" s="530"/>
      <c r="BX14" s="530"/>
      <c r="BY14" s="530"/>
      <c r="BZ14" s="530"/>
      <c r="CA14" s="530"/>
      <c r="CB14" s="530"/>
      <c r="CC14" s="530"/>
      <c r="CD14" s="530"/>
      <c r="CE14" s="530"/>
      <c r="CF14" s="530"/>
      <c r="CG14" s="586"/>
      <c r="CH14" s="588"/>
      <c r="CI14" s="526"/>
      <c r="CJ14" s="526"/>
      <c r="CK14" s="526"/>
      <c r="CL14" s="526"/>
      <c r="CM14" s="528"/>
      <c r="CN14" s="41"/>
      <c r="CO14" s="41"/>
      <c r="CP14" s="41"/>
      <c r="CQ14" s="41"/>
      <c r="CR14" s="41"/>
      <c r="CS14" s="41"/>
      <c r="CT14" s="41"/>
      <c r="CU14" s="41"/>
      <c r="CV14" s="41"/>
      <c r="CW14" s="41"/>
      <c r="CX14" s="41"/>
      <c r="CY14" s="41"/>
      <c r="CZ14" s="41"/>
      <c r="DA14" s="41"/>
      <c r="DB14" s="41"/>
      <c r="DC14" s="41"/>
      <c r="DD14" s="38"/>
      <c r="DE14" s="38"/>
      <c r="DF14" s="41"/>
      <c r="DG14" s="41"/>
      <c r="DU14" s="38"/>
      <c r="DV14" s="42"/>
      <c r="DW14" s="38"/>
      <c r="DX14" s="38"/>
      <c r="DY14" s="38"/>
    </row>
    <row r="15" spans="1:131" ht="10.5" customHeight="1" x14ac:dyDescent="0.2">
      <c r="A15" s="539"/>
      <c r="B15" s="542"/>
      <c r="C15" s="611"/>
      <c r="D15" s="614"/>
      <c r="E15" s="763" t="s">
        <v>54</v>
      </c>
      <c r="F15" s="604" t="s">
        <v>55</v>
      </c>
      <c r="G15" s="605"/>
      <c r="H15" s="604" t="s">
        <v>56</v>
      </c>
      <c r="I15" s="605"/>
      <c r="J15" s="604" t="s">
        <v>57</v>
      </c>
      <c r="K15" s="608"/>
      <c r="L15" s="745" t="s">
        <v>58</v>
      </c>
      <c r="M15" s="628" t="s">
        <v>59</v>
      </c>
      <c r="N15" s="628" t="s">
        <v>60</v>
      </c>
      <c r="O15" s="591" t="s">
        <v>61</v>
      </c>
      <c r="P15" s="626" t="s">
        <v>62</v>
      </c>
      <c r="Q15" s="628" t="s">
        <v>63</v>
      </c>
      <c r="R15" s="628" t="s">
        <v>64</v>
      </c>
      <c r="S15" s="591" t="s">
        <v>65</v>
      </c>
      <c r="T15" s="626" t="s">
        <v>66</v>
      </c>
      <c r="U15" s="591" t="s">
        <v>67</v>
      </c>
      <c r="V15" s="626" t="s">
        <v>68</v>
      </c>
      <c r="W15" s="591" t="s">
        <v>69</v>
      </c>
      <c r="X15" s="626" t="s">
        <v>70</v>
      </c>
      <c r="Y15" s="628" t="s">
        <v>71</v>
      </c>
      <c r="Z15" s="630" t="s">
        <v>72</v>
      </c>
      <c r="AA15" s="631" t="s">
        <v>73</v>
      </c>
      <c r="AB15" s="633" t="s">
        <v>74</v>
      </c>
      <c r="AC15" s="626" t="s">
        <v>75</v>
      </c>
      <c r="AD15" s="628" t="s">
        <v>76</v>
      </c>
      <c r="AE15" s="635" t="s">
        <v>77</v>
      </c>
      <c r="AF15" s="706" t="s">
        <v>78</v>
      </c>
      <c r="AG15" s="546" t="s">
        <v>79</v>
      </c>
      <c r="AH15" s="546" t="s">
        <v>80</v>
      </c>
      <c r="AI15" s="546" t="s">
        <v>81</v>
      </c>
      <c r="AJ15" s="546"/>
      <c r="AK15" s="546" t="s">
        <v>82</v>
      </c>
      <c r="AL15" s="546"/>
      <c r="AM15" s="601"/>
      <c r="AN15" s="695" t="s">
        <v>83</v>
      </c>
      <c r="AO15" s="546"/>
      <c r="AP15" s="546" t="s">
        <v>84</v>
      </c>
      <c r="AQ15" s="601" t="s">
        <v>85</v>
      </c>
      <c r="AR15" s="698" t="s">
        <v>86</v>
      </c>
      <c r="AS15" s="605"/>
      <c r="AT15" s="546" t="s">
        <v>87</v>
      </c>
      <c r="AU15" s="548" t="s">
        <v>88</v>
      </c>
      <c r="AV15" s="544"/>
      <c r="AW15" s="686"/>
      <c r="AX15" s="562"/>
      <c r="AY15" s="533"/>
      <c r="AZ15" s="544"/>
      <c r="BA15" s="562"/>
      <c r="BB15" s="562"/>
      <c r="BC15" s="678"/>
      <c r="BD15" s="536"/>
      <c r="BE15" s="536"/>
      <c r="BF15" s="55"/>
      <c r="BH15" s="539"/>
      <c r="BI15" s="542"/>
      <c r="BJ15" s="544"/>
      <c r="BK15" s="686"/>
      <c r="BL15" s="562"/>
      <c r="BM15" s="533"/>
      <c r="BN15" s="544"/>
      <c r="BO15" s="562"/>
      <c r="BP15" s="562"/>
      <c r="BQ15" s="678"/>
      <c r="BR15" s="588"/>
      <c r="BS15" s="680"/>
      <c r="BT15" s="550"/>
      <c r="BU15" s="530"/>
      <c r="BV15" s="530"/>
      <c r="BW15" s="530"/>
      <c r="BX15" s="530"/>
      <c r="BY15" s="530"/>
      <c r="BZ15" s="530"/>
      <c r="CA15" s="530"/>
      <c r="CB15" s="530"/>
      <c r="CC15" s="530"/>
      <c r="CD15" s="530"/>
      <c r="CE15" s="530"/>
      <c r="CF15" s="530"/>
      <c r="CG15" s="586"/>
      <c r="CH15" s="588"/>
      <c r="CI15" s="526"/>
      <c r="CJ15" s="526"/>
      <c r="CK15" s="526"/>
      <c r="CL15" s="526"/>
      <c r="CM15" s="528"/>
      <c r="CN15" s="41"/>
      <c r="CO15" s="41"/>
      <c r="CP15" s="41"/>
      <c r="CQ15" s="41"/>
      <c r="CR15" s="41"/>
      <c r="CS15" s="41"/>
      <c r="CT15" s="41"/>
      <c r="CU15" s="41"/>
      <c r="CV15" s="41"/>
      <c r="CW15" s="41"/>
      <c r="CX15" s="41"/>
      <c r="CY15" s="41"/>
      <c r="CZ15" s="41"/>
      <c r="DA15" s="41"/>
      <c r="DB15" s="41"/>
      <c r="DC15" s="41"/>
      <c r="DD15" s="41"/>
      <c r="DE15" s="41"/>
      <c r="DF15" s="41"/>
      <c r="DG15" s="41"/>
      <c r="DH15" s="41"/>
      <c r="DI15" s="38"/>
      <c r="DJ15" s="41"/>
      <c r="DK15" s="41"/>
      <c r="DL15" s="41"/>
      <c r="DM15" s="41"/>
      <c r="DU15" s="38"/>
      <c r="DV15" s="42"/>
      <c r="DW15" s="38"/>
      <c r="DX15" s="38"/>
      <c r="DY15" s="38"/>
    </row>
    <row r="16" spans="1:131" ht="10.5" customHeight="1" x14ac:dyDescent="0.2">
      <c r="A16" s="539"/>
      <c r="B16" s="542"/>
      <c r="C16" s="611"/>
      <c r="D16" s="614"/>
      <c r="E16" s="764"/>
      <c r="F16" s="606"/>
      <c r="G16" s="607"/>
      <c r="H16" s="606"/>
      <c r="I16" s="607"/>
      <c r="J16" s="606"/>
      <c r="K16" s="609"/>
      <c r="L16" s="746"/>
      <c r="M16" s="629"/>
      <c r="N16" s="629"/>
      <c r="O16" s="592"/>
      <c r="P16" s="627"/>
      <c r="Q16" s="629"/>
      <c r="R16" s="674"/>
      <c r="S16" s="592"/>
      <c r="T16" s="627"/>
      <c r="U16" s="592"/>
      <c r="V16" s="627"/>
      <c r="W16" s="592"/>
      <c r="X16" s="627"/>
      <c r="Y16" s="629"/>
      <c r="Z16" s="592"/>
      <c r="AA16" s="632"/>
      <c r="AB16" s="634"/>
      <c r="AC16" s="627"/>
      <c r="AD16" s="629"/>
      <c r="AE16" s="636"/>
      <c r="AF16" s="702"/>
      <c r="AG16" s="603"/>
      <c r="AH16" s="603"/>
      <c r="AI16" s="547"/>
      <c r="AJ16" s="547"/>
      <c r="AK16" s="547"/>
      <c r="AL16" s="547"/>
      <c r="AM16" s="602"/>
      <c r="AN16" s="696"/>
      <c r="AO16" s="547"/>
      <c r="AP16" s="603"/>
      <c r="AQ16" s="602"/>
      <c r="AR16" s="699"/>
      <c r="AS16" s="607"/>
      <c r="AT16" s="547"/>
      <c r="AU16" s="549"/>
      <c r="AV16" s="544"/>
      <c r="AW16" s="686"/>
      <c r="AX16" s="562"/>
      <c r="AY16" s="533"/>
      <c r="AZ16" s="544"/>
      <c r="BA16" s="562"/>
      <c r="BB16" s="562"/>
      <c r="BC16" s="678"/>
      <c r="BD16" s="536"/>
      <c r="BE16" s="536"/>
      <c r="BF16" s="55"/>
      <c r="BH16" s="539"/>
      <c r="BI16" s="542"/>
      <c r="BJ16" s="544"/>
      <c r="BK16" s="686"/>
      <c r="BL16" s="562"/>
      <c r="BM16" s="533"/>
      <c r="BN16" s="544"/>
      <c r="BO16" s="562"/>
      <c r="BP16" s="562"/>
      <c r="BQ16" s="678"/>
      <c r="BR16" s="589"/>
      <c r="BS16" s="681"/>
      <c r="BT16" s="551"/>
      <c r="BU16" s="531"/>
      <c r="BV16" s="531"/>
      <c r="BW16" s="531"/>
      <c r="BX16" s="531"/>
      <c r="BY16" s="531"/>
      <c r="BZ16" s="531"/>
      <c r="CA16" s="531"/>
      <c r="CB16" s="531"/>
      <c r="CC16" s="531"/>
      <c r="CD16" s="531"/>
      <c r="CE16" s="531"/>
      <c r="CF16" s="531"/>
      <c r="CG16" s="587"/>
      <c r="CH16" s="589"/>
      <c r="CI16" s="527"/>
      <c r="CJ16" s="527"/>
      <c r="CK16" s="527"/>
      <c r="CL16" s="527"/>
      <c r="CM16" s="529"/>
      <c r="CN16" s="41"/>
      <c r="CO16" s="41"/>
      <c r="CP16" s="41"/>
      <c r="CQ16" s="41"/>
      <c r="CR16" s="41"/>
      <c r="CS16" s="41"/>
      <c r="CT16" s="41"/>
      <c r="CU16" s="41"/>
      <c r="CV16" s="41"/>
      <c r="CW16" s="41"/>
      <c r="CX16" s="41"/>
      <c r="CY16" s="41"/>
      <c r="CZ16" s="41"/>
      <c r="DA16" s="41"/>
      <c r="DB16" s="41"/>
      <c r="DC16" s="41"/>
      <c r="DD16" s="41"/>
      <c r="DE16" s="41"/>
      <c r="DF16" s="41"/>
      <c r="DG16" s="41"/>
      <c r="DH16" s="41"/>
      <c r="DI16" s="38"/>
      <c r="DJ16" s="41"/>
      <c r="DK16" s="41"/>
      <c r="DL16" s="41"/>
      <c r="DM16" s="41"/>
      <c r="DU16" s="38"/>
      <c r="DV16" s="42"/>
      <c r="DW16" s="38"/>
      <c r="DX16" s="38"/>
      <c r="DY16" s="38"/>
    </row>
    <row r="17" spans="1:136" ht="10.5" customHeight="1" x14ac:dyDescent="0.2">
      <c r="A17" s="539"/>
      <c r="B17" s="542"/>
      <c r="C17" s="611"/>
      <c r="D17" s="614"/>
      <c r="E17" s="552" t="s">
        <v>178</v>
      </c>
      <c r="F17" s="554" t="s">
        <v>178</v>
      </c>
      <c r="G17" s="556" t="s">
        <v>178</v>
      </c>
      <c r="H17" s="554" t="s">
        <v>178</v>
      </c>
      <c r="I17" s="554" t="s">
        <v>178</v>
      </c>
      <c r="J17" s="554" t="s">
        <v>178</v>
      </c>
      <c r="K17" s="564" t="s">
        <v>178</v>
      </c>
      <c r="L17" s="566" t="s">
        <v>183</v>
      </c>
      <c r="M17" s="568" t="s">
        <v>183</v>
      </c>
      <c r="N17" s="568" t="s">
        <v>183</v>
      </c>
      <c r="O17" s="570" t="s">
        <v>183</v>
      </c>
      <c r="P17" s="624" t="s">
        <v>183</v>
      </c>
      <c r="Q17" s="568" t="s">
        <v>183</v>
      </c>
      <c r="R17" s="568" t="s">
        <v>183</v>
      </c>
      <c r="S17" s="570" t="s">
        <v>183</v>
      </c>
      <c r="T17" s="624" t="s">
        <v>183</v>
      </c>
      <c r="U17" s="570" t="s">
        <v>183</v>
      </c>
      <c r="V17" s="624" t="s">
        <v>183</v>
      </c>
      <c r="W17" s="570" t="s">
        <v>183</v>
      </c>
      <c r="X17" s="624" t="s">
        <v>183</v>
      </c>
      <c r="Y17" s="568" t="s">
        <v>183</v>
      </c>
      <c r="Z17" s="570" t="s">
        <v>183</v>
      </c>
      <c r="AA17" s="595" t="s">
        <v>183</v>
      </c>
      <c r="AB17" s="597" t="s">
        <v>183</v>
      </c>
      <c r="AC17" s="624" t="s">
        <v>183</v>
      </c>
      <c r="AD17" s="568" t="s">
        <v>183</v>
      </c>
      <c r="AE17" s="703" t="s">
        <v>183</v>
      </c>
      <c r="AF17" s="552" t="s">
        <v>178</v>
      </c>
      <c r="AG17" s="554" t="s">
        <v>178</v>
      </c>
      <c r="AH17" s="554" t="s">
        <v>178</v>
      </c>
      <c r="AI17" s="554" t="s">
        <v>178</v>
      </c>
      <c r="AJ17" s="554" t="s">
        <v>178</v>
      </c>
      <c r="AK17" s="554" t="s">
        <v>178</v>
      </c>
      <c r="AL17" s="554" t="s">
        <v>178</v>
      </c>
      <c r="AM17" s="599" t="s">
        <v>178</v>
      </c>
      <c r="AN17" s="721" t="s">
        <v>178</v>
      </c>
      <c r="AO17" s="554" t="s">
        <v>178</v>
      </c>
      <c r="AP17" s="554" t="s">
        <v>178</v>
      </c>
      <c r="AQ17" s="599" t="s">
        <v>178</v>
      </c>
      <c r="AR17" s="593" t="s">
        <v>178</v>
      </c>
      <c r="AS17" s="554" t="s">
        <v>178</v>
      </c>
      <c r="AT17" s="554" t="s">
        <v>178</v>
      </c>
      <c r="AU17" s="564" t="s">
        <v>178</v>
      </c>
      <c r="AV17" s="544"/>
      <c r="AW17" s="686"/>
      <c r="AX17" s="562"/>
      <c r="AY17" s="533"/>
      <c r="AZ17" s="544"/>
      <c r="BA17" s="562"/>
      <c r="BB17" s="562"/>
      <c r="BC17" s="678"/>
      <c r="BD17" s="536"/>
      <c r="BE17" s="536"/>
      <c r="BF17" s="55"/>
      <c r="BH17" s="539"/>
      <c r="BI17" s="542"/>
      <c r="BJ17" s="544"/>
      <c r="BK17" s="686"/>
      <c r="BL17" s="562"/>
      <c r="BM17" s="533"/>
      <c r="BN17" s="544"/>
      <c r="BO17" s="562"/>
      <c r="BP17" s="562"/>
      <c r="BQ17" s="678"/>
      <c r="BR17" s="418" t="s">
        <v>99</v>
      </c>
      <c r="BS17" s="419"/>
      <c r="BT17" s="158"/>
      <c r="BU17" s="59"/>
      <c r="BV17" s="60"/>
      <c r="BW17" s="59"/>
      <c r="BX17" s="62"/>
      <c r="BY17" s="61"/>
      <c r="BZ17" s="60"/>
      <c r="CA17" s="59"/>
      <c r="CB17" s="60"/>
      <c r="CC17" s="59"/>
      <c r="CD17" s="60"/>
      <c r="CE17" s="59"/>
      <c r="CF17" s="60"/>
      <c r="CG17" s="61"/>
      <c r="CH17" s="420"/>
      <c r="CI17" s="421"/>
      <c r="CJ17" s="422"/>
      <c r="CK17" s="421"/>
      <c r="CL17" s="422"/>
      <c r="CM17" s="423"/>
      <c r="CN17" s="41"/>
      <c r="CO17" s="41"/>
      <c r="CP17" s="41"/>
      <c r="CQ17" s="41"/>
      <c r="CR17" s="41"/>
      <c r="CS17" s="41"/>
      <c r="CT17" s="41"/>
      <c r="CU17" s="41"/>
      <c r="CV17" s="41"/>
      <c r="CW17" s="41"/>
      <c r="CX17" s="41"/>
      <c r="CY17" s="41"/>
      <c r="CZ17" s="41"/>
      <c r="DA17" s="41"/>
      <c r="DB17" s="41"/>
      <c r="DC17" s="41"/>
      <c r="DD17" s="671" t="s">
        <v>222</v>
      </c>
      <c r="DE17" s="672"/>
      <c r="DF17" s="41"/>
      <c r="DG17" s="41"/>
      <c r="DH17" s="41"/>
      <c r="DI17" s="153"/>
      <c r="DJ17" s="153"/>
      <c r="DK17" s="153"/>
      <c r="DL17" s="153"/>
      <c r="DM17" s="153"/>
      <c r="DU17" s="38"/>
      <c r="DV17" s="42"/>
      <c r="DW17" s="38"/>
      <c r="DX17" s="38"/>
      <c r="DY17" s="38"/>
    </row>
    <row r="18" spans="1:136" ht="10.5" customHeight="1" x14ac:dyDescent="0.2">
      <c r="A18" s="539"/>
      <c r="B18" s="542"/>
      <c r="C18" s="611"/>
      <c r="D18" s="614"/>
      <c r="E18" s="553"/>
      <c r="F18" s="555"/>
      <c r="G18" s="557"/>
      <c r="H18" s="555"/>
      <c r="I18" s="555"/>
      <c r="J18" s="555"/>
      <c r="K18" s="565"/>
      <c r="L18" s="567"/>
      <c r="M18" s="569"/>
      <c r="N18" s="569"/>
      <c r="O18" s="571"/>
      <c r="P18" s="625"/>
      <c r="Q18" s="569"/>
      <c r="R18" s="640"/>
      <c r="S18" s="571"/>
      <c r="T18" s="625"/>
      <c r="U18" s="571"/>
      <c r="V18" s="625"/>
      <c r="W18" s="571"/>
      <c r="X18" s="625"/>
      <c r="Y18" s="569"/>
      <c r="Z18" s="571"/>
      <c r="AA18" s="596"/>
      <c r="AB18" s="598"/>
      <c r="AC18" s="625"/>
      <c r="AD18" s="569"/>
      <c r="AE18" s="704"/>
      <c r="AF18" s="705"/>
      <c r="AG18" s="590"/>
      <c r="AH18" s="590"/>
      <c r="AI18" s="590"/>
      <c r="AJ18" s="590"/>
      <c r="AK18" s="590"/>
      <c r="AL18" s="590"/>
      <c r="AM18" s="720"/>
      <c r="AN18" s="722"/>
      <c r="AO18" s="590"/>
      <c r="AP18" s="590"/>
      <c r="AQ18" s="600"/>
      <c r="AR18" s="594"/>
      <c r="AS18" s="555"/>
      <c r="AT18" s="555"/>
      <c r="AU18" s="565"/>
      <c r="AV18" s="544"/>
      <c r="AW18" s="686"/>
      <c r="AX18" s="562"/>
      <c r="AY18" s="533"/>
      <c r="AZ18" s="544"/>
      <c r="BA18" s="562"/>
      <c r="BB18" s="562"/>
      <c r="BC18" s="678"/>
      <c r="BD18" s="536"/>
      <c r="BE18" s="536"/>
      <c r="BF18" s="55"/>
      <c r="BH18" s="539"/>
      <c r="BI18" s="542"/>
      <c r="BJ18" s="544"/>
      <c r="BK18" s="686"/>
      <c r="BL18" s="562"/>
      <c r="BM18" s="533"/>
      <c r="BN18" s="544"/>
      <c r="BO18" s="562"/>
      <c r="BP18" s="562"/>
      <c r="BQ18" s="678"/>
      <c r="BR18" s="577" t="s">
        <v>101</v>
      </c>
      <c r="BS18" s="717" t="s">
        <v>102</v>
      </c>
      <c r="BT18" s="682" t="s">
        <v>101</v>
      </c>
      <c r="BU18" s="668" t="s">
        <v>102</v>
      </c>
      <c r="BV18" s="583" t="s">
        <v>101</v>
      </c>
      <c r="BW18" s="668" t="s">
        <v>102</v>
      </c>
      <c r="BX18" s="583" t="s">
        <v>101</v>
      </c>
      <c r="BY18" s="668" t="s">
        <v>102</v>
      </c>
      <c r="BZ18" s="583" t="s">
        <v>101</v>
      </c>
      <c r="CA18" s="668" t="s">
        <v>102</v>
      </c>
      <c r="CB18" s="583" t="s">
        <v>101</v>
      </c>
      <c r="CC18" s="668" t="s">
        <v>102</v>
      </c>
      <c r="CD18" s="583" t="s">
        <v>101</v>
      </c>
      <c r="CE18" s="668" t="s">
        <v>102</v>
      </c>
      <c r="CF18" s="583" t="s">
        <v>101</v>
      </c>
      <c r="CG18" s="574" t="s">
        <v>102</v>
      </c>
      <c r="CH18" s="577" t="s">
        <v>101</v>
      </c>
      <c r="CI18" s="580" t="s">
        <v>102</v>
      </c>
      <c r="CJ18" s="647" t="s">
        <v>101</v>
      </c>
      <c r="CK18" s="580" t="s">
        <v>102</v>
      </c>
      <c r="CL18" s="647" t="s">
        <v>101</v>
      </c>
      <c r="CM18" s="643" t="s">
        <v>102</v>
      </c>
      <c r="CN18" s="41"/>
      <c r="CO18" s="41"/>
      <c r="CP18" s="41"/>
      <c r="CQ18" s="41"/>
      <c r="CR18" s="41"/>
      <c r="CS18" s="41"/>
      <c r="CT18" s="41"/>
      <c r="CU18" s="41"/>
      <c r="CV18" s="41"/>
      <c r="CW18" s="41"/>
      <c r="CX18" s="41"/>
      <c r="CY18" s="41"/>
      <c r="CZ18" s="41"/>
      <c r="DA18" s="41"/>
      <c r="DB18" s="41"/>
      <c r="DC18" s="41"/>
      <c r="DD18" s="672"/>
      <c r="DE18" s="672"/>
      <c r="DF18" s="41"/>
      <c r="DG18" s="41"/>
      <c r="DH18" s="41"/>
      <c r="DI18" s="153"/>
      <c r="DJ18" s="153"/>
      <c r="DK18" s="153"/>
      <c r="DL18" s="153"/>
      <c r="DM18" s="153"/>
      <c r="DU18" s="38"/>
      <c r="DV18" s="666" t="s">
        <v>103</v>
      </c>
      <c r="DW18" s="667"/>
      <c r="DX18" s="667"/>
      <c r="DY18" s="38"/>
    </row>
    <row r="19" spans="1:136" ht="10.5" customHeight="1" x14ac:dyDescent="0.2">
      <c r="A19" s="539"/>
      <c r="B19" s="542"/>
      <c r="C19" s="611"/>
      <c r="D19" s="614"/>
      <c r="E19" s="701">
        <v>2</v>
      </c>
      <c r="F19" s="691">
        <v>2</v>
      </c>
      <c r="G19" s="691">
        <v>2</v>
      </c>
      <c r="H19" s="732">
        <v>2</v>
      </c>
      <c r="I19" s="691">
        <v>2</v>
      </c>
      <c r="J19" s="691">
        <v>2</v>
      </c>
      <c r="K19" s="760">
        <v>2</v>
      </c>
      <c r="L19" s="766">
        <v>1</v>
      </c>
      <c r="M19" s="675">
        <v>1</v>
      </c>
      <c r="N19" s="675">
        <v>1</v>
      </c>
      <c r="O19" s="676">
        <v>1</v>
      </c>
      <c r="P19" s="677">
        <v>1</v>
      </c>
      <c r="Q19" s="675">
        <v>1</v>
      </c>
      <c r="R19" s="675">
        <v>1</v>
      </c>
      <c r="S19" s="676">
        <v>1</v>
      </c>
      <c r="T19" s="677">
        <v>1</v>
      </c>
      <c r="U19" s="676">
        <v>1</v>
      </c>
      <c r="V19" s="677">
        <v>1</v>
      </c>
      <c r="W19" s="676">
        <v>1</v>
      </c>
      <c r="X19" s="677">
        <v>1</v>
      </c>
      <c r="Y19" s="675">
        <v>1</v>
      </c>
      <c r="Z19" s="676">
        <v>1</v>
      </c>
      <c r="AA19" s="762">
        <v>1</v>
      </c>
      <c r="AB19" s="776">
        <v>1</v>
      </c>
      <c r="AC19" s="677">
        <v>1</v>
      </c>
      <c r="AD19" s="675">
        <v>1</v>
      </c>
      <c r="AE19" s="700">
        <v>1</v>
      </c>
      <c r="AF19" s="701">
        <v>3</v>
      </c>
      <c r="AG19" s="691">
        <v>3</v>
      </c>
      <c r="AH19" s="691">
        <v>3</v>
      </c>
      <c r="AI19" s="691">
        <v>3</v>
      </c>
      <c r="AJ19" s="691">
        <v>3</v>
      </c>
      <c r="AK19" s="691">
        <v>3</v>
      </c>
      <c r="AL19" s="691">
        <v>3</v>
      </c>
      <c r="AM19" s="723">
        <v>3</v>
      </c>
      <c r="AN19" s="689">
        <v>4</v>
      </c>
      <c r="AO19" s="691">
        <v>4</v>
      </c>
      <c r="AP19" s="691">
        <v>4</v>
      </c>
      <c r="AQ19" s="599">
        <v>4</v>
      </c>
      <c r="AR19" s="593">
        <v>4</v>
      </c>
      <c r="AS19" s="554">
        <v>4</v>
      </c>
      <c r="AT19" s="554">
        <v>4</v>
      </c>
      <c r="AU19" s="760">
        <v>4</v>
      </c>
      <c r="AV19" s="544"/>
      <c r="AW19" s="686"/>
      <c r="AX19" s="562"/>
      <c r="AY19" s="533"/>
      <c r="AZ19" s="544"/>
      <c r="BA19" s="562"/>
      <c r="BB19" s="562"/>
      <c r="BC19" s="678"/>
      <c r="BD19" s="536"/>
      <c r="BE19" s="536"/>
      <c r="BF19" s="55"/>
      <c r="BH19" s="539"/>
      <c r="BI19" s="542"/>
      <c r="BJ19" s="544"/>
      <c r="BK19" s="686"/>
      <c r="BL19" s="562"/>
      <c r="BM19" s="533"/>
      <c r="BN19" s="544"/>
      <c r="BO19" s="562"/>
      <c r="BP19" s="562"/>
      <c r="BQ19" s="678"/>
      <c r="BR19" s="578"/>
      <c r="BS19" s="718"/>
      <c r="BT19" s="683"/>
      <c r="BU19" s="669"/>
      <c r="BV19" s="584"/>
      <c r="BW19" s="669"/>
      <c r="BX19" s="584"/>
      <c r="BY19" s="669"/>
      <c r="BZ19" s="584"/>
      <c r="CA19" s="669"/>
      <c r="CB19" s="584"/>
      <c r="CC19" s="669"/>
      <c r="CD19" s="584"/>
      <c r="CE19" s="669"/>
      <c r="CF19" s="584"/>
      <c r="CG19" s="575"/>
      <c r="CH19" s="578"/>
      <c r="CI19" s="581"/>
      <c r="CJ19" s="648"/>
      <c r="CK19" s="581"/>
      <c r="CL19" s="648"/>
      <c r="CM19" s="644"/>
      <c r="CN19" s="41"/>
      <c r="CO19" s="41"/>
      <c r="CP19" s="41"/>
      <c r="CQ19" s="41"/>
      <c r="CR19" s="41"/>
      <c r="CS19" s="41"/>
      <c r="CT19" s="41"/>
      <c r="CU19" s="41"/>
      <c r="CV19" s="41"/>
      <c r="CW19" s="41"/>
      <c r="CX19" s="41"/>
      <c r="CY19" s="41"/>
      <c r="CZ19" s="41"/>
      <c r="DA19" s="41"/>
      <c r="DB19" s="41"/>
      <c r="DC19" s="63" t="s">
        <v>104</v>
      </c>
      <c r="DD19" s="751" t="s">
        <v>158</v>
      </c>
      <c r="DE19" s="751"/>
      <c r="DF19" s="751"/>
      <c r="DG19" s="64"/>
      <c r="DH19" s="65"/>
      <c r="DI19" s="65"/>
      <c r="DJ19" s="65"/>
      <c r="DK19" s="65"/>
      <c r="DL19" s="65"/>
      <c r="DM19" s="66"/>
      <c r="DU19" s="38"/>
      <c r="DV19" s="667"/>
      <c r="DW19" s="667"/>
      <c r="DX19" s="667"/>
      <c r="DY19" s="38"/>
    </row>
    <row r="20" spans="1:136" ht="10.5" customHeight="1" thickBot="1" x14ac:dyDescent="0.25">
      <c r="A20" s="539"/>
      <c r="B20" s="542"/>
      <c r="C20" s="611"/>
      <c r="D20" s="614"/>
      <c r="E20" s="702"/>
      <c r="F20" s="603"/>
      <c r="G20" s="603"/>
      <c r="H20" s="733"/>
      <c r="I20" s="603"/>
      <c r="J20" s="603"/>
      <c r="K20" s="549"/>
      <c r="L20" s="746"/>
      <c r="M20" s="629"/>
      <c r="N20" s="629"/>
      <c r="O20" s="592"/>
      <c r="P20" s="627"/>
      <c r="Q20" s="629"/>
      <c r="R20" s="629"/>
      <c r="S20" s="592"/>
      <c r="T20" s="627"/>
      <c r="U20" s="592"/>
      <c r="V20" s="627"/>
      <c r="W20" s="676"/>
      <c r="X20" s="627"/>
      <c r="Y20" s="675"/>
      <c r="Z20" s="676"/>
      <c r="AA20" s="762"/>
      <c r="AB20" s="634"/>
      <c r="AC20" s="627"/>
      <c r="AD20" s="629"/>
      <c r="AE20" s="636"/>
      <c r="AF20" s="702"/>
      <c r="AG20" s="603"/>
      <c r="AH20" s="603"/>
      <c r="AI20" s="603"/>
      <c r="AJ20" s="603"/>
      <c r="AK20" s="603"/>
      <c r="AL20" s="603"/>
      <c r="AM20" s="724"/>
      <c r="AN20" s="690"/>
      <c r="AO20" s="603"/>
      <c r="AP20" s="603"/>
      <c r="AQ20" s="723"/>
      <c r="AR20" s="759"/>
      <c r="AS20" s="691"/>
      <c r="AT20" s="691"/>
      <c r="AU20" s="549"/>
      <c r="AV20" s="544"/>
      <c r="AW20" s="686"/>
      <c r="AX20" s="562"/>
      <c r="AY20" s="533"/>
      <c r="AZ20" s="544"/>
      <c r="BA20" s="562"/>
      <c r="BB20" s="562"/>
      <c r="BC20" s="678"/>
      <c r="BD20" s="536"/>
      <c r="BE20" s="536"/>
      <c r="BF20" s="55"/>
      <c r="BH20" s="539"/>
      <c r="BI20" s="542"/>
      <c r="BJ20" s="544"/>
      <c r="BK20" s="686"/>
      <c r="BL20" s="562"/>
      <c r="BM20" s="533"/>
      <c r="BN20" s="544"/>
      <c r="BO20" s="562"/>
      <c r="BP20" s="562"/>
      <c r="BQ20" s="678"/>
      <c r="BR20" s="578"/>
      <c r="BS20" s="718"/>
      <c r="BT20" s="683"/>
      <c r="BU20" s="669"/>
      <c r="BV20" s="584"/>
      <c r="BW20" s="669"/>
      <c r="BX20" s="584"/>
      <c r="BY20" s="669"/>
      <c r="BZ20" s="584"/>
      <c r="CA20" s="669"/>
      <c r="CB20" s="584"/>
      <c r="CC20" s="669"/>
      <c r="CD20" s="584"/>
      <c r="CE20" s="669"/>
      <c r="CF20" s="584"/>
      <c r="CG20" s="575"/>
      <c r="CH20" s="578"/>
      <c r="CI20" s="581"/>
      <c r="CJ20" s="648"/>
      <c r="CK20" s="581"/>
      <c r="CL20" s="648"/>
      <c r="CM20" s="644"/>
      <c r="DC20" s="63"/>
      <c r="DD20" s="752"/>
      <c r="DE20" s="752"/>
      <c r="DF20" s="752"/>
      <c r="DG20" s="64"/>
      <c r="DH20" s="641" t="s">
        <v>106</v>
      </c>
      <c r="DI20" s="641"/>
      <c r="DJ20" s="642">
        <f>$BD$64</f>
        <v>0</v>
      </c>
      <c r="DK20" s="642"/>
      <c r="DL20" s="65"/>
      <c r="DM20" s="66"/>
      <c r="DU20" s="38"/>
      <c r="DV20" s="42"/>
      <c r="DW20" s="38"/>
      <c r="DX20" s="38"/>
      <c r="DY20" s="38"/>
    </row>
    <row r="21" spans="1:136" ht="10.5" customHeight="1" x14ac:dyDescent="0.15">
      <c r="A21" s="539"/>
      <c r="B21" s="542"/>
      <c r="C21" s="612"/>
      <c r="D21" s="614"/>
      <c r="E21" s="402"/>
      <c r="F21" s="403"/>
      <c r="G21" s="403"/>
      <c r="H21" s="404"/>
      <c r="I21" s="403"/>
      <c r="J21" s="403"/>
      <c r="K21" s="405"/>
      <c r="L21" s="251"/>
      <c r="M21" s="169"/>
      <c r="N21" s="169"/>
      <c r="O21" s="170"/>
      <c r="P21" s="218"/>
      <c r="Q21" s="169"/>
      <c r="R21" s="169"/>
      <c r="S21" s="170"/>
      <c r="T21" s="218"/>
      <c r="U21" s="170"/>
      <c r="V21" s="218"/>
      <c r="W21" s="279"/>
      <c r="X21" s="218"/>
      <c r="Y21" s="169"/>
      <c r="Z21" s="170"/>
      <c r="AA21" s="249"/>
      <c r="AB21" s="198"/>
      <c r="AC21" s="218"/>
      <c r="AD21" s="169"/>
      <c r="AE21" s="250"/>
      <c r="AF21" s="406"/>
      <c r="AG21" s="407"/>
      <c r="AH21" s="407"/>
      <c r="AI21" s="403" t="s">
        <v>167</v>
      </c>
      <c r="AJ21" s="403" t="s">
        <v>168</v>
      </c>
      <c r="AK21" s="403" t="s">
        <v>170</v>
      </c>
      <c r="AL21" s="403" t="s">
        <v>171</v>
      </c>
      <c r="AM21" s="408" t="s">
        <v>172</v>
      </c>
      <c r="AN21" s="409"/>
      <c r="AO21" s="410"/>
      <c r="AP21" s="407"/>
      <c r="AQ21" s="411"/>
      <c r="AR21" s="412"/>
      <c r="AS21" s="410"/>
      <c r="AT21" s="413"/>
      <c r="AU21" s="414"/>
      <c r="AV21" s="545"/>
      <c r="AW21" s="687"/>
      <c r="AX21" s="563"/>
      <c r="AY21" s="534"/>
      <c r="AZ21" s="545"/>
      <c r="BA21" s="563"/>
      <c r="BB21" s="563"/>
      <c r="BC21" s="679"/>
      <c r="BD21" s="537"/>
      <c r="BE21" s="537"/>
      <c r="BF21" s="55"/>
      <c r="BH21" s="539"/>
      <c r="BI21" s="542"/>
      <c r="BJ21" s="545"/>
      <c r="BK21" s="687"/>
      <c r="BL21" s="563"/>
      <c r="BM21" s="534"/>
      <c r="BN21" s="545"/>
      <c r="BO21" s="563"/>
      <c r="BP21" s="563"/>
      <c r="BQ21" s="679"/>
      <c r="BR21" s="579"/>
      <c r="BS21" s="719"/>
      <c r="BT21" s="684"/>
      <c r="BU21" s="670"/>
      <c r="BV21" s="585"/>
      <c r="BW21" s="670"/>
      <c r="BX21" s="585"/>
      <c r="BY21" s="670"/>
      <c r="BZ21" s="585"/>
      <c r="CA21" s="670"/>
      <c r="CB21" s="585"/>
      <c r="CC21" s="670"/>
      <c r="CD21" s="585"/>
      <c r="CE21" s="670"/>
      <c r="CF21" s="585"/>
      <c r="CG21" s="576"/>
      <c r="CH21" s="579"/>
      <c r="CI21" s="582"/>
      <c r="CJ21" s="649"/>
      <c r="CK21" s="582"/>
      <c r="CL21" s="649"/>
      <c r="CM21" s="645"/>
      <c r="DB21" s="658" t="s">
        <v>281</v>
      </c>
      <c r="DC21" s="753" t="s">
        <v>109</v>
      </c>
      <c r="DD21" s="753" t="s">
        <v>107</v>
      </c>
      <c r="DE21" s="755" t="s">
        <v>108</v>
      </c>
      <c r="DF21" s="757" t="s">
        <v>233</v>
      </c>
      <c r="DG21" s="67"/>
      <c r="DH21" s="641"/>
      <c r="DI21" s="641"/>
      <c r="DJ21" s="642"/>
      <c r="DK21" s="642"/>
      <c r="DL21" s="65"/>
      <c r="DM21" s="67"/>
      <c r="DU21" s="650" t="s">
        <v>109</v>
      </c>
      <c r="DV21" s="652" t="s">
        <v>110</v>
      </c>
      <c r="DW21" s="654" t="s">
        <v>29</v>
      </c>
      <c r="DX21" s="656" t="s">
        <v>111</v>
      </c>
      <c r="DY21" s="661" t="s">
        <v>112</v>
      </c>
    </row>
    <row r="22" spans="1:136" ht="10.95" customHeight="1" thickBot="1" x14ac:dyDescent="0.2">
      <c r="A22" s="540"/>
      <c r="B22" s="542"/>
      <c r="C22" s="68">
        <v>10</v>
      </c>
      <c r="D22" s="69"/>
      <c r="E22" s="316">
        <v>2</v>
      </c>
      <c r="F22" s="317">
        <v>2</v>
      </c>
      <c r="G22" s="317">
        <v>2</v>
      </c>
      <c r="H22" s="318">
        <v>2</v>
      </c>
      <c r="I22" s="317">
        <v>2</v>
      </c>
      <c r="J22" s="317">
        <v>2</v>
      </c>
      <c r="K22" s="319">
        <v>2</v>
      </c>
      <c r="L22" s="171">
        <v>2</v>
      </c>
      <c r="M22" s="172">
        <v>2</v>
      </c>
      <c r="N22" s="172">
        <v>2</v>
      </c>
      <c r="O22" s="173">
        <v>2</v>
      </c>
      <c r="P22" s="219">
        <v>2</v>
      </c>
      <c r="Q22" s="172">
        <v>2</v>
      </c>
      <c r="R22" s="172">
        <v>2</v>
      </c>
      <c r="S22" s="173">
        <v>2</v>
      </c>
      <c r="T22" s="219">
        <v>2</v>
      </c>
      <c r="U22" s="173">
        <v>2</v>
      </c>
      <c r="V22" s="219">
        <v>2</v>
      </c>
      <c r="W22" s="173">
        <v>2</v>
      </c>
      <c r="X22" s="219">
        <v>2</v>
      </c>
      <c r="Y22" s="172">
        <v>2</v>
      </c>
      <c r="Z22" s="173">
        <v>2</v>
      </c>
      <c r="AA22" s="209">
        <v>2</v>
      </c>
      <c r="AB22" s="199">
        <v>2</v>
      </c>
      <c r="AC22" s="219">
        <v>2</v>
      </c>
      <c r="AD22" s="172">
        <v>2</v>
      </c>
      <c r="AE22" s="230">
        <v>2</v>
      </c>
      <c r="AF22" s="316">
        <v>2</v>
      </c>
      <c r="AG22" s="317">
        <v>3</v>
      </c>
      <c r="AH22" s="317">
        <v>2</v>
      </c>
      <c r="AI22" s="317">
        <v>3</v>
      </c>
      <c r="AJ22" s="317">
        <v>3</v>
      </c>
      <c r="AK22" s="317">
        <v>3</v>
      </c>
      <c r="AL22" s="317">
        <v>3</v>
      </c>
      <c r="AM22" s="415">
        <v>3</v>
      </c>
      <c r="AN22" s="416">
        <v>3</v>
      </c>
      <c r="AO22" s="317">
        <v>3</v>
      </c>
      <c r="AP22" s="317">
        <v>3</v>
      </c>
      <c r="AQ22" s="415">
        <v>3</v>
      </c>
      <c r="AR22" s="417">
        <v>3</v>
      </c>
      <c r="AS22" s="318">
        <v>3</v>
      </c>
      <c r="AT22" s="318">
        <v>3</v>
      </c>
      <c r="AU22" s="319">
        <v>3</v>
      </c>
      <c r="AV22" s="70">
        <v>40</v>
      </c>
      <c r="AW22" s="71"/>
      <c r="AX22" s="73">
        <v>60</v>
      </c>
      <c r="AY22" s="69"/>
      <c r="AZ22" s="70">
        <v>40</v>
      </c>
      <c r="BA22" s="71">
        <v>14</v>
      </c>
      <c r="BB22" s="71">
        <v>22</v>
      </c>
      <c r="BC22" s="72">
        <v>24</v>
      </c>
      <c r="BD22" s="74">
        <v>100</v>
      </c>
      <c r="BE22" s="74"/>
      <c r="BF22" s="75"/>
      <c r="BH22" s="540"/>
      <c r="BI22" s="542"/>
      <c r="BJ22" s="460">
        <f>AV22</f>
        <v>40</v>
      </c>
      <c r="BK22" s="461"/>
      <c r="BL22" s="462">
        <f>AX22</f>
        <v>60</v>
      </c>
      <c r="BM22" s="463"/>
      <c r="BN22" s="460">
        <f>AZ22</f>
        <v>40</v>
      </c>
      <c r="BO22" s="461">
        <f>BA22</f>
        <v>14</v>
      </c>
      <c r="BP22" s="461">
        <f>BB22</f>
        <v>22</v>
      </c>
      <c r="BQ22" s="464">
        <f>BC22</f>
        <v>24</v>
      </c>
      <c r="BR22" s="465">
        <v>14</v>
      </c>
      <c r="BS22" s="466"/>
      <c r="BT22" s="467">
        <v>8</v>
      </c>
      <c r="BU22" s="468"/>
      <c r="BV22" s="469">
        <v>8</v>
      </c>
      <c r="BW22" s="468"/>
      <c r="BX22" s="469">
        <v>4</v>
      </c>
      <c r="BY22" s="468"/>
      <c r="BZ22" s="469">
        <v>4</v>
      </c>
      <c r="CA22" s="468"/>
      <c r="CB22" s="469">
        <v>6</v>
      </c>
      <c r="CC22" s="468"/>
      <c r="CD22" s="469">
        <v>4</v>
      </c>
      <c r="CE22" s="468"/>
      <c r="CF22" s="469">
        <v>6</v>
      </c>
      <c r="CG22" s="470"/>
      <c r="CH22" s="465">
        <v>22</v>
      </c>
      <c r="CI22" s="471"/>
      <c r="CJ22" s="472">
        <v>12</v>
      </c>
      <c r="CK22" s="471"/>
      <c r="CL22" s="472">
        <v>12</v>
      </c>
      <c r="CM22" s="473"/>
      <c r="DB22" s="659"/>
      <c r="DC22" s="754"/>
      <c r="DD22" s="754"/>
      <c r="DE22" s="756"/>
      <c r="DF22" s="758"/>
      <c r="DG22" s="67"/>
      <c r="DH22" s="641" t="s">
        <v>113</v>
      </c>
      <c r="DI22" s="641"/>
      <c r="DJ22" s="642">
        <f>EF27</f>
        <v>0</v>
      </c>
      <c r="DK22" s="642"/>
      <c r="DL22" s="65"/>
      <c r="DM22" s="67"/>
      <c r="DU22" s="651"/>
      <c r="DV22" s="653"/>
      <c r="DW22" s="655"/>
      <c r="DX22" s="657"/>
      <c r="DY22" s="662"/>
    </row>
    <row r="23" spans="1:136" ht="13.2" customHeight="1" x14ac:dyDescent="0.2">
      <c r="A23" s="76">
        <v>1</v>
      </c>
      <c r="B23" s="77"/>
      <c r="C23" s="78">
        <f>アンケート集計!H4</f>
        <v>0</v>
      </c>
      <c r="D23" s="291" t="str">
        <f>IF(C23&gt;=10,"A",IF(C23&gt;=4,"B","C"))</f>
        <v>C</v>
      </c>
      <c r="E23" s="174"/>
      <c r="F23" s="175"/>
      <c r="G23" s="175"/>
      <c r="H23" s="200"/>
      <c r="I23" s="175"/>
      <c r="J23" s="175"/>
      <c r="K23" s="231"/>
      <c r="L23" s="174"/>
      <c r="M23" s="175"/>
      <c r="N23" s="175"/>
      <c r="O23" s="176"/>
      <c r="P23" s="220"/>
      <c r="Q23" s="175"/>
      <c r="R23" s="175"/>
      <c r="S23" s="176"/>
      <c r="T23" s="220"/>
      <c r="U23" s="176"/>
      <c r="V23" s="220"/>
      <c r="W23" s="176"/>
      <c r="X23" s="220"/>
      <c r="Y23" s="175"/>
      <c r="Z23" s="176"/>
      <c r="AA23" s="210"/>
      <c r="AB23" s="200"/>
      <c r="AC23" s="220"/>
      <c r="AD23" s="175"/>
      <c r="AE23" s="231"/>
      <c r="AF23" s="174"/>
      <c r="AG23" s="175"/>
      <c r="AH23" s="175"/>
      <c r="AI23" s="175"/>
      <c r="AJ23" s="175"/>
      <c r="AK23" s="175"/>
      <c r="AL23" s="175"/>
      <c r="AM23" s="176"/>
      <c r="AN23" s="220"/>
      <c r="AO23" s="175"/>
      <c r="AP23" s="175"/>
      <c r="AQ23" s="176"/>
      <c r="AR23" s="252"/>
      <c r="AS23" s="200"/>
      <c r="AT23" s="200"/>
      <c r="AU23" s="231"/>
      <c r="AV23" s="79">
        <f>SUM(L23:AE23)*2</f>
        <v>0</v>
      </c>
      <c r="AW23" s="294" t="str">
        <f>IF(AV23&gt;=36,"A",IF(AV23&gt;=20,"B","C"))</f>
        <v>C</v>
      </c>
      <c r="AX23" s="292">
        <f>SUM(E23:K23,AF23,AH23)*2+SUM(AG23,AI23:AU23)*3</f>
        <v>0</v>
      </c>
      <c r="AY23" s="293" t="str">
        <f>IF(AX23&gt;=48,"A",IF(AX23&gt;=22,"B","C"))</f>
        <v>C</v>
      </c>
      <c r="AZ23" s="79">
        <f>SUM(L23:AE23)*2</f>
        <v>0</v>
      </c>
      <c r="BA23" s="80">
        <f>SUM(E23:K23)*2</f>
        <v>0</v>
      </c>
      <c r="BB23" s="80">
        <f>SUM(AG23,AI23:AM23)*3+AF23*2+AH23*2</f>
        <v>0</v>
      </c>
      <c r="BC23" s="81">
        <f>SUM(AN23:AU23)*3</f>
        <v>0</v>
      </c>
      <c r="BD23" s="82">
        <f>AV23+AX23</f>
        <v>0</v>
      </c>
      <c r="BE23" s="434">
        <f>(BD23-$BD$65)/$BE$65*10+50</f>
        <v>12.851405622489963</v>
      </c>
      <c r="BF23" s="253"/>
      <c r="BG23" s="254"/>
      <c r="BH23" s="76">
        <f t="shared" ref="BH23:BH62" si="0">A23</f>
        <v>1</v>
      </c>
      <c r="BI23" s="77">
        <f t="shared" ref="BI23:BI62" si="1">B23</f>
        <v>0</v>
      </c>
      <c r="BJ23" s="474">
        <f>AV23/40*100</f>
        <v>0</v>
      </c>
      <c r="BK23" s="475" t="str">
        <f t="shared" ref="BK23:BM38" si="2">AW23</f>
        <v>C</v>
      </c>
      <c r="BL23" s="475">
        <f>AX23/60*100</f>
        <v>0</v>
      </c>
      <c r="BM23" s="476" t="str">
        <f t="shared" si="2"/>
        <v>C</v>
      </c>
      <c r="BN23" s="474">
        <f>AZ23/40*100</f>
        <v>0</v>
      </c>
      <c r="BO23" s="475">
        <f>BA23/14*100</f>
        <v>0</v>
      </c>
      <c r="BP23" s="475">
        <f>BB23/22*100</f>
        <v>0</v>
      </c>
      <c r="BQ23" s="476">
        <f>BC23/24*100</f>
        <v>0</v>
      </c>
      <c r="BR23" s="477">
        <f>SUM(E23:K23)*2</f>
        <v>0</v>
      </c>
      <c r="BS23" s="478">
        <f>BR23/14*100</f>
        <v>0</v>
      </c>
      <c r="BT23" s="477">
        <f>SUM(L23:O23)*2</f>
        <v>0</v>
      </c>
      <c r="BU23" s="479">
        <f>BT23/8*100</f>
        <v>0</v>
      </c>
      <c r="BV23" s="480">
        <f>SUM(P23:S23)*2</f>
        <v>0</v>
      </c>
      <c r="BW23" s="479">
        <f>BV23/8*100</f>
        <v>0</v>
      </c>
      <c r="BX23" s="480">
        <f>SUM(T23:U23)*2</f>
        <v>0</v>
      </c>
      <c r="BY23" s="479">
        <f>BX23/4*100</f>
        <v>0</v>
      </c>
      <c r="BZ23" s="480">
        <f>SUM(V23:W23)*2</f>
        <v>0</v>
      </c>
      <c r="CA23" s="479">
        <f>BZ23/4*100</f>
        <v>0</v>
      </c>
      <c r="CB23" s="480">
        <f>SUM(X23:Z23)*2</f>
        <v>0</v>
      </c>
      <c r="CC23" s="479">
        <f>CB23/6*100</f>
        <v>0</v>
      </c>
      <c r="CD23" s="480">
        <f>SUM(AA23:AB23)*2</f>
        <v>0</v>
      </c>
      <c r="CE23" s="479">
        <f>CD23/4*100</f>
        <v>0</v>
      </c>
      <c r="CF23" s="480">
        <f>SUM(AC23:AE23)*2</f>
        <v>0</v>
      </c>
      <c r="CG23" s="478">
        <f>CF23/6*100</f>
        <v>0</v>
      </c>
      <c r="CH23" s="477">
        <f>SUM(AG23,AI23:AM23)*3+AF23*2+AH23*2</f>
        <v>0</v>
      </c>
      <c r="CI23" s="479">
        <f>CH23/22*100</f>
        <v>0</v>
      </c>
      <c r="CJ23" s="480">
        <f>SUM(AN23:AQ23)*3</f>
        <v>0</v>
      </c>
      <c r="CK23" s="479">
        <f>CJ23/12*100</f>
        <v>0</v>
      </c>
      <c r="CL23" s="480">
        <f>SUM(AR23:AU23)*3</f>
        <v>0</v>
      </c>
      <c r="CM23" s="481">
        <f>CL23/12*100</f>
        <v>0</v>
      </c>
      <c r="CN23" s="84"/>
      <c r="CO23" s="84"/>
      <c r="CP23" s="84"/>
      <c r="CQ23" s="84"/>
      <c r="CR23" s="84"/>
      <c r="CS23" s="84"/>
      <c r="CT23" s="84"/>
      <c r="CU23" s="84"/>
      <c r="CV23" s="84"/>
      <c r="CW23" s="84"/>
      <c r="CX23" s="84"/>
      <c r="CY23" s="84"/>
      <c r="CZ23" s="84"/>
      <c r="DA23" s="84"/>
      <c r="DB23" s="285">
        <v>1</v>
      </c>
      <c r="DC23" s="286">
        <f>A23</f>
        <v>1</v>
      </c>
      <c r="DD23" s="303">
        <f t="shared" ref="DD23:DD62" si="3">B23</f>
        <v>0</v>
      </c>
      <c r="DE23" s="255">
        <f t="shared" ref="DE23:DE62" si="4">BD23</f>
        <v>0</v>
      </c>
      <c r="DF23" s="159">
        <f t="shared" ref="DF23:DF62" si="5">BE23</f>
        <v>12.851405622489963</v>
      </c>
      <c r="DG23" s="86"/>
      <c r="DH23" s="641"/>
      <c r="DI23" s="641"/>
      <c r="DJ23" s="642"/>
      <c r="DK23" s="642"/>
      <c r="DL23" s="38"/>
      <c r="DM23" s="38"/>
      <c r="DU23" s="297">
        <f t="shared" ref="DU23:DU62" si="6">A23</f>
        <v>1</v>
      </c>
      <c r="DV23" s="300">
        <f t="shared" ref="DV23:DV62" si="7">B23</f>
        <v>0</v>
      </c>
      <c r="DW23" s="163">
        <f t="shared" ref="DW23:DW62" si="8">BD23</f>
        <v>0</v>
      </c>
      <c r="DX23" s="165">
        <f t="shared" ref="DX23:DX62" si="9">BD23-$BD$64</f>
        <v>0</v>
      </c>
      <c r="DY23" s="256">
        <f>DX23^2</f>
        <v>0</v>
      </c>
      <c r="EA23" s="663" t="s">
        <v>114</v>
      </c>
      <c r="EB23" s="663"/>
      <c r="EC23" s="663"/>
      <c r="ED23" s="87"/>
      <c r="EE23" s="87"/>
      <c r="EF23" s="87"/>
    </row>
    <row r="24" spans="1:136" ht="13.2" customHeight="1" x14ac:dyDescent="0.2">
      <c r="A24" s="88">
        <v>2</v>
      </c>
      <c r="B24" s="89"/>
      <c r="C24" s="90">
        <f>アンケート集計!H5</f>
        <v>0</v>
      </c>
      <c r="D24" s="372" t="str">
        <f>IF(C24&gt;=10,"A",IF(C24&gt;=4,"B","C"))</f>
        <v>C</v>
      </c>
      <c r="E24" s="177"/>
      <c r="F24" s="178"/>
      <c r="G24" s="178"/>
      <c r="H24" s="201"/>
      <c r="I24" s="178"/>
      <c r="J24" s="178"/>
      <c r="K24" s="232"/>
      <c r="L24" s="177"/>
      <c r="M24" s="178"/>
      <c r="N24" s="178"/>
      <c r="O24" s="179"/>
      <c r="P24" s="221"/>
      <c r="Q24" s="178"/>
      <c r="R24" s="178"/>
      <c r="S24" s="179"/>
      <c r="T24" s="221"/>
      <c r="U24" s="179"/>
      <c r="V24" s="221"/>
      <c r="W24" s="179"/>
      <c r="X24" s="221"/>
      <c r="Y24" s="178"/>
      <c r="Z24" s="179"/>
      <c r="AA24" s="211"/>
      <c r="AB24" s="201"/>
      <c r="AC24" s="221"/>
      <c r="AD24" s="178"/>
      <c r="AE24" s="232"/>
      <c r="AF24" s="177"/>
      <c r="AG24" s="178"/>
      <c r="AH24" s="178"/>
      <c r="AI24" s="178"/>
      <c r="AJ24" s="178"/>
      <c r="AK24" s="178"/>
      <c r="AL24" s="178"/>
      <c r="AM24" s="179"/>
      <c r="AN24" s="221"/>
      <c r="AO24" s="178"/>
      <c r="AP24" s="178"/>
      <c r="AQ24" s="179"/>
      <c r="AR24" s="257"/>
      <c r="AS24" s="201"/>
      <c r="AT24" s="201"/>
      <c r="AU24" s="232"/>
      <c r="AV24" s="242">
        <f>SUM(L24:AE24)*2</f>
        <v>0</v>
      </c>
      <c r="AW24" s="312" t="str">
        <f>IF(AV24&gt;=36,"A",IF(AV24&gt;=20,"B","C"))</f>
        <v>C</v>
      </c>
      <c r="AX24" s="91">
        <f>SUM(E24:K24,AF24,AH24)*2+SUM(AG24,AI24:AU24)*3</f>
        <v>0</v>
      </c>
      <c r="AY24" s="313" t="str">
        <f>IF(AX24&gt;=48,"A",IF(AX24&gt;=22,"B","C"))</f>
        <v>C</v>
      </c>
      <c r="AZ24" s="242">
        <f>SUM(L24:AE24)*2</f>
        <v>0</v>
      </c>
      <c r="BA24" s="91">
        <f>SUM(E24:K24)*2</f>
        <v>0</v>
      </c>
      <c r="BB24" s="91">
        <f>SUM(AG24,AI24:AM24)*3+AF24*2+AH24*2</f>
        <v>0</v>
      </c>
      <c r="BC24" s="92">
        <f>SUM(AN24:AU24)*3</f>
        <v>0</v>
      </c>
      <c r="BD24" s="243">
        <f>AV24+AX24</f>
        <v>0</v>
      </c>
      <c r="BE24" s="435">
        <f>(BD24-$BD$65)/$BE$65*10+50</f>
        <v>12.851405622489963</v>
      </c>
      <c r="BF24" s="253"/>
      <c r="BG24" s="254"/>
      <c r="BH24" s="88">
        <f t="shared" si="0"/>
        <v>2</v>
      </c>
      <c r="BI24" s="89">
        <f t="shared" si="1"/>
        <v>0</v>
      </c>
      <c r="BJ24" s="482">
        <f>AV24/40*100</f>
        <v>0</v>
      </c>
      <c r="BK24" s="483" t="str">
        <f>AW24</f>
        <v>C</v>
      </c>
      <c r="BL24" s="483">
        <f>AX24/60*100</f>
        <v>0</v>
      </c>
      <c r="BM24" s="484" t="str">
        <f t="shared" si="2"/>
        <v>C</v>
      </c>
      <c r="BN24" s="482">
        <f>AZ24/40*100</f>
        <v>0</v>
      </c>
      <c r="BO24" s="483">
        <f>BA24/14*100</f>
        <v>0</v>
      </c>
      <c r="BP24" s="483">
        <f>BB24/22*100</f>
        <v>0</v>
      </c>
      <c r="BQ24" s="484">
        <f>BC24/24*100</f>
        <v>0</v>
      </c>
      <c r="BR24" s="485">
        <f>SUM(E24:K24)*2</f>
        <v>0</v>
      </c>
      <c r="BS24" s="486">
        <f>BR24/14*100</f>
        <v>0</v>
      </c>
      <c r="BT24" s="485">
        <f>SUM(L24:O24)*2</f>
        <v>0</v>
      </c>
      <c r="BU24" s="487">
        <f>BT24/8*100</f>
        <v>0</v>
      </c>
      <c r="BV24" s="488">
        <f>SUM(P24:S24)*2</f>
        <v>0</v>
      </c>
      <c r="BW24" s="487">
        <f>BV24/8*100</f>
        <v>0</v>
      </c>
      <c r="BX24" s="488">
        <f>SUM(T24:U24)*2</f>
        <v>0</v>
      </c>
      <c r="BY24" s="487">
        <f>BX24/4*100</f>
        <v>0</v>
      </c>
      <c r="BZ24" s="488">
        <f>SUM(V24:W24)*2</f>
        <v>0</v>
      </c>
      <c r="CA24" s="487">
        <f>BZ24/4*100</f>
        <v>0</v>
      </c>
      <c r="CB24" s="488">
        <f>SUM(X24:Z24)*2</f>
        <v>0</v>
      </c>
      <c r="CC24" s="487">
        <f>CB24/6*100</f>
        <v>0</v>
      </c>
      <c r="CD24" s="488">
        <f>SUM(AA24:AB24)*2</f>
        <v>0</v>
      </c>
      <c r="CE24" s="487">
        <f>CD24/4*100</f>
        <v>0</v>
      </c>
      <c r="CF24" s="488">
        <f>SUM(AC24:AE24)*2</f>
        <v>0</v>
      </c>
      <c r="CG24" s="486">
        <f>CF24/6*100</f>
        <v>0</v>
      </c>
      <c r="CH24" s="485">
        <f>SUM(AG24,AI24:AM24)*3+AF24*2+AH24*2</f>
        <v>0</v>
      </c>
      <c r="CI24" s="487">
        <f>CH24/22*100</f>
        <v>0</v>
      </c>
      <c r="CJ24" s="488">
        <f>SUM(AN24:AQ24)*3</f>
        <v>0</v>
      </c>
      <c r="CK24" s="487">
        <f>CJ24/12*100</f>
        <v>0</v>
      </c>
      <c r="CL24" s="488">
        <f>SUM(AR24:AU24)*3</f>
        <v>0</v>
      </c>
      <c r="CM24" s="489">
        <f>CL24/12*100</f>
        <v>0</v>
      </c>
      <c r="CN24" s="84"/>
      <c r="CO24" s="84"/>
      <c r="CP24" s="84"/>
      <c r="CQ24" s="84"/>
      <c r="CR24" s="84"/>
      <c r="CS24" s="84"/>
      <c r="CT24" s="84"/>
      <c r="CU24" s="84"/>
      <c r="CV24" s="84"/>
      <c r="CW24" s="84"/>
      <c r="CX24" s="84"/>
      <c r="CY24" s="84"/>
      <c r="CZ24" s="84"/>
      <c r="DA24" s="84"/>
      <c r="DB24" s="287">
        <v>2</v>
      </c>
      <c r="DC24" s="286">
        <f t="shared" ref="DC24:DC62" si="10">A24</f>
        <v>2</v>
      </c>
      <c r="DD24" s="304">
        <f t="shared" si="3"/>
        <v>0</v>
      </c>
      <c r="DE24" s="85">
        <f t="shared" si="4"/>
        <v>0</v>
      </c>
      <c r="DF24" s="258">
        <f t="shared" si="5"/>
        <v>12.851405622489963</v>
      </c>
      <c r="DG24" s="86"/>
      <c r="DH24" s="734" t="s">
        <v>206</v>
      </c>
      <c r="DI24" s="734"/>
      <c r="DJ24" s="734"/>
      <c r="DK24" s="734"/>
      <c r="DL24" s="38"/>
      <c r="DM24" s="38"/>
      <c r="DU24" s="298">
        <f t="shared" si="6"/>
        <v>2</v>
      </c>
      <c r="DV24" s="301">
        <f t="shared" si="7"/>
        <v>0</v>
      </c>
      <c r="DW24" s="259">
        <f t="shared" si="8"/>
        <v>0</v>
      </c>
      <c r="DX24" s="260">
        <f t="shared" si="9"/>
        <v>0</v>
      </c>
      <c r="DY24" s="256">
        <f t="shared" ref="DY24:DY62" si="11">DX24^2</f>
        <v>0</v>
      </c>
      <c r="EA24" s="87"/>
      <c r="EB24" s="87"/>
      <c r="EC24" s="87"/>
      <c r="ED24" s="87"/>
      <c r="EE24" s="87"/>
      <c r="EF24" s="87"/>
    </row>
    <row r="25" spans="1:136" ht="13.2" customHeight="1" thickBot="1" x14ac:dyDescent="0.25">
      <c r="A25" s="56">
        <v>3</v>
      </c>
      <c r="B25" s="94"/>
      <c r="C25" s="95">
        <f>アンケート集計!H6</f>
        <v>0</v>
      </c>
      <c r="D25" s="22" t="str">
        <f t="shared" ref="D25:D62" si="12">IF(C25&gt;=10,"A",IF(C25&gt;=4,"B","C"))</f>
        <v>C</v>
      </c>
      <c r="E25" s="180"/>
      <c r="F25" s="181"/>
      <c r="G25" s="181"/>
      <c r="H25" s="202"/>
      <c r="I25" s="181"/>
      <c r="J25" s="181"/>
      <c r="K25" s="233"/>
      <c r="L25" s="180"/>
      <c r="M25" s="181"/>
      <c r="N25" s="181"/>
      <c r="O25" s="182"/>
      <c r="P25" s="222"/>
      <c r="Q25" s="181"/>
      <c r="R25" s="181"/>
      <c r="S25" s="182"/>
      <c r="T25" s="222"/>
      <c r="U25" s="182"/>
      <c r="V25" s="222"/>
      <c r="W25" s="182"/>
      <c r="X25" s="222"/>
      <c r="Y25" s="181"/>
      <c r="Z25" s="182"/>
      <c r="AA25" s="212"/>
      <c r="AB25" s="202"/>
      <c r="AC25" s="222"/>
      <c r="AD25" s="181"/>
      <c r="AE25" s="233"/>
      <c r="AF25" s="180"/>
      <c r="AG25" s="181"/>
      <c r="AH25" s="181"/>
      <c r="AI25" s="181"/>
      <c r="AJ25" s="181"/>
      <c r="AK25" s="181"/>
      <c r="AL25" s="181"/>
      <c r="AM25" s="182"/>
      <c r="AN25" s="222"/>
      <c r="AO25" s="181"/>
      <c r="AP25" s="181"/>
      <c r="AQ25" s="182"/>
      <c r="AR25" s="261"/>
      <c r="AS25" s="202"/>
      <c r="AT25" s="202"/>
      <c r="AU25" s="233"/>
      <c r="AV25" s="96">
        <f t="shared" ref="AV25:AV62" si="13">SUM(L25:AE25)*2</f>
        <v>0</v>
      </c>
      <c r="AW25" s="310" t="str">
        <f t="shared" ref="AW25:AW62" si="14">IF(AV25&gt;=36,"A",IF(AV25&gt;=20,"B","C"))</f>
        <v>C</v>
      </c>
      <c r="AX25" s="97">
        <f t="shared" ref="AX25:AX62" si="15">SUM(E25:K25,AF25,AH25)*2+SUM(AG25,AI25:AU25)*3</f>
        <v>0</v>
      </c>
      <c r="AY25" s="311" t="str">
        <f t="shared" ref="AY25:AY62" si="16">IF(AX25&gt;=48,"A",IF(AX25&gt;=22,"B","C"))</f>
        <v>C</v>
      </c>
      <c r="AZ25" s="96">
        <f t="shared" ref="AZ25:AZ62" si="17">SUM(L25:AE25)*2</f>
        <v>0</v>
      </c>
      <c r="BA25" s="97">
        <f t="shared" ref="BA25:BA62" si="18">SUM(E25:K25)*2</f>
        <v>0</v>
      </c>
      <c r="BB25" s="97">
        <f t="shared" ref="BB25:BB62" si="19">SUM(AG25,AI25:AM25)*3+AF25*2+AH25*2</f>
        <v>0</v>
      </c>
      <c r="BC25" s="98">
        <f t="shared" ref="BC25:BC62" si="20">SUM(AN25:AU25)*3</f>
        <v>0</v>
      </c>
      <c r="BD25" s="99">
        <f t="shared" ref="BD25:BD62" si="21">AV25+AX25</f>
        <v>0</v>
      </c>
      <c r="BE25" s="436">
        <f t="shared" ref="BE25:BE61" si="22">(BD25-$BD$65)/$BE$65*10+50</f>
        <v>12.851405622489963</v>
      </c>
      <c r="BF25" s="253"/>
      <c r="BG25" s="254"/>
      <c r="BH25" s="56">
        <f t="shared" si="0"/>
        <v>3</v>
      </c>
      <c r="BI25" s="94">
        <f t="shared" si="1"/>
        <v>0</v>
      </c>
      <c r="BJ25" s="490">
        <f t="shared" ref="BJ25:BJ62" si="23">AV25/40*100</f>
        <v>0</v>
      </c>
      <c r="BK25" s="491" t="str">
        <f t="shared" si="2"/>
        <v>C</v>
      </c>
      <c r="BL25" s="491">
        <f t="shared" ref="BL25:BL62" si="24">AX25/60*100</f>
        <v>0</v>
      </c>
      <c r="BM25" s="492" t="str">
        <f t="shared" si="2"/>
        <v>C</v>
      </c>
      <c r="BN25" s="490">
        <f t="shared" ref="BN25:BN62" si="25">AZ25/40*100</f>
        <v>0</v>
      </c>
      <c r="BO25" s="491">
        <f t="shared" ref="BO25:BO62" si="26">BA25/14*100</f>
        <v>0</v>
      </c>
      <c r="BP25" s="491">
        <f t="shared" ref="BP25:BP62" si="27">BB25/22*100</f>
        <v>0</v>
      </c>
      <c r="BQ25" s="492">
        <f t="shared" ref="BQ25:BQ62" si="28">BC25/24*100</f>
        <v>0</v>
      </c>
      <c r="BR25" s="477">
        <f t="shared" ref="BR25:BR62" si="29">SUM(E25:K25)*2</f>
        <v>0</v>
      </c>
      <c r="BS25" s="478">
        <f t="shared" ref="BS25:BS62" si="30">BR25/14*100</f>
        <v>0</v>
      </c>
      <c r="BT25" s="477">
        <f t="shared" ref="BT25:BT62" si="31">SUM(L25:O25)*2</f>
        <v>0</v>
      </c>
      <c r="BU25" s="479">
        <f t="shared" ref="BU25:BU62" si="32">BT25/8*100</f>
        <v>0</v>
      </c>
      <c r="BV25" s="480">
        <f t="shared" ref="BV25:BV62" si="33">SUM(P25:S25)*2</f>
        <v>0</v>
      </c>
      <c r="BW25" s="479">
        <f t="shared" ref="BW25:BW62" si="34">BV25/8*100</f>
        <v>0</v>
      </c>
      <c r="BX25" s="480">
        <f t="shared" ref="BX25:BX62" si="35">SUM(T25:U25)*2</f>
        <v>0</v>
      </c>
      <c r="BY25" s="479">
        <f t="shared" ref="BY25:BY62" si="36">BX25/4*100</f>
        <v>0</v>
      </c>
      <c r="BZ25" s="480">
        <f t="shared" ref="BZ25:BZ62" si="37">SUM(V25:W25)*2</f>
        <v>0</v>
      </c>
      <c r="CA25" s="479">
        <f t="shared" ref="CA25:CA62" si="38">BZ25/4*100</f>
        <v>0</v>
      </c>
      <c r="CB25" s="480">
        <f t="shared" ref="CB25:CB62" si="39">SUM(X25:Z25)*2</f>
        <v>0</v>
      </c>
      <c r="CC25" s="479">
        <f t="shared" ref="CC25:CC62" si="40">CB25/6*100</f>
        <v>0</v>
      </c>
      <c r="CD25" s="480">
        <f t="shared" ref="CD25:CD62" si="41">SUM(AA25:AB25)*2</f>
        <v>0</v>
      </c>
      <c r="CE25" s="479">
        <f t="shared" ref="CE25:CE62" si="42">CD25/4*100</f>
        <v>0</v>
      </c>
      <c r="CF25" s="480">
        <f t="shared" ref="CF25:CF62" si="43">SUM(AC25:AE25)*2</f>
        <v>0</v>
      </c>
      <c r="CG25" s="478">
        <f t="shared" ref="CG25:CG62" si="44">CF25/6*100</f>
        <v>0</v>
      </c>
      <c r="CH25" s="477">
        <f t="shared" ref="CH25:CH62" si="45">SUM(AG25,AI25:AM25)*3+AF25*2+AH25*2</f>
        <v>0</v>
      </c>
      <c r="CI25" s="479">
        <f t="shared" ref="CI25:CI62" si="46">CH25/22*100</f>
        <v>0</v>
      </c>
      <c r="CJ25" s="480">
        <f t="shared" ref="CJ25:CJ62" si="47">SUM(AN25:AQ25)*3</f>
        <v>0</v>
      </c>
      <c r="CK25" s="479">
        <f t="shared" ref="CK25:CK62" si="48">CJ25/12*100</f>
        <v>0</v>
      </c>
      <c r="CL25" s="480">
        <f t="shared" ref="CL25:CL62" si="49">SUM(AR25:AU25)*3</f>
        <v>0</v>
      </c>
      <c r="CM25" s="481">
        <f t="shared" ref="CM25:CM62" si="50">CL25/12*100</f>
        <v>0</v>
      </c>
      <c r="CN25" s="38"/>
      <c r="CO25" s="38"/>
      <c r="CP25" s="38"/>
      <c r="CQ25" s="38"/>
      <c r="CR25" s="38"/>
      <c r="CS25" s="38"/>
      <c r="CT25" s="38"/>
      <c r="CU25" s="38"/>
      <c r="CV25" s="38"/>
      <c r="CW25" s="38"/>
      <c r="CX25" s="38"/>
      <c r="CY25" s="38"/>
      <c r="CZ25" s="38"/>
      <c r="DA25" s="38"/>
      <c r="DB25" s="287">
        <v>3</v>
      </c>
      <c r="DC25" s="286">
        <f t="shared" si="10"/>
        <v>3</v>
      </c>
      <c r="DD25" s="304">
        <f t="shared" si="3"/>
        <v>0</v>
      </c>
      <c r="DE25" s="85">
        <f t="shared" si="4"/>
        <v>0</v>
      </c>
      <c r="DF25" s="258">
        <f t="shared" si="5"/>
        <v>12.851405622489963</v>
      </c>
      <c r="DG25" s="86"/>
      <c r="DH25" s="734"/>
      <c r="DI25" s="734"/>
      <c r="DJ25" s="734"/>
      <c r="DK25" s="734"/>
      <c r="DL25" s="102"/>
      <c r="DM25" s="102"/>
      <c r="DN25" s="102"/>
      <c r="DO25" s="105"/>
      <c r="DP25" s="102"/>
      <c r="DQ25" s="102"/>
      <c r="DR25" s="102"/>
      <c r="DS25" s="102"/>
      <c r="DU25" s="298">
        <f t="shared" si="6"/>
        <v>3</v>
      </c>
      <c r="DV25" s="301">
        <f t="shared" si="7"/>
        <v>0</v>
      </c>
      <c r="DW25" s="259">
        <f t="shared" si="8"/>
        <v>0</v>
      </c>
      <c r="DX25" s="260">
        <f t="shared" si="9"/>
        <v>0</v>
      </c>
      <c r="DY25" s="256">
        <f t="shared" si="11"/>
        <v>0</v>
      </c>
      <c r="EA25" s="663" t="s">
        <v>115</v>
      </c>
      <c r="EB25" s="663"/>
      <c r="EC25" s="663"/>
      <c r="ED25" s="663"/>
      <c r="EE25" s="100">
        <f>SUM(DY23:DY62)/$D$63</f>
        <v>0</v>
      </c>
    </row>
    <row r="26" spans="1:136" ht="13.2" customHeight="1" thickBot="1" x14ac:dyDescent="0.25">
      <c r="A26" s="88">
        <v>4</v>
      </c>
      <c r="B26" s="89"/>
      <c r="C26" s="90">
        <f>アンケート集計!H7</f>
        <v>0</v>
      </c>
      <c r="D26" s="372" t="str">
        <f t="shared" si="12"/>
        <v>C</v>
      </c>
      <c r="E26" s="177"/>
      <c r="F26" s="178"/>
      <c r="G26" s="178"/>
      <c r="H26" s="201"/>
      <c r="I26" s="178"/>
      <c r="J26" s="178"/>
      <c r="K26" s="232"/>
      <c r="L26" s="177"/>
      <c r="M26" s="178"/>
      <c r="N26" s="178"/>
      <c r="O26" s="179"/>
      <c r="P26" s="221"/>
      <c r="Q26" s="178"/>
      <c r="R26" s="178"/>
      <c r="S26" s="179"/>
      <c r="T26" s="221"/>
      <c r="U26" s="179"/>
      <c r="V26" s="221"/>
      <c r="W26" s="179"/>
      <c r="X26" s="221"/>
      <c r="Y26" s="178"/>
      <c r="Z26" s="179"/>
      <c r="AA26" s="211"/>
      <c r="AB26" s="201"/>
      <c r="AC26" s="221"/>
      <c r="AD26" s="178"/>
      <c r="AE26" s="232"/>
      <c r="AF26" s="177"/>
      <c r="AG26" s="178"/>
      <c r="AH26" s="178"/>
      <c r="AI26" s="178"/>
      <c r="AJ26" s="178"/>
      <c r="AK26" s="178"/>
      <c r="AL26" s="178"/>
      <c r="AM26" s="179"/>
      <c r="AN26" s="221"/>
      <c r="AO26" s="178"/>
      <c r="AP26" s="178"/>
      <c r="AQ26" s="179"/>
      <c r="AR26" s="257"/>
      <c r="AS26" s="201"/>
      <c r="AT26" s="201"/>
      <c r="AU26" s="232"/>
      <c r="AV26" s="242">
        <f t="shared" si="13"/>
        <v>0</v>
      </c>
      <c r="AW26" s="312" t="str">
        <f t="shared" si="14"/>
        <v>C</v>
      </c>
      <c r="AX26" s="91">
        <f t="shared" si="15"/>
        <v>0</v>
      </c>
      <c r="AY26" s="313" t="str">
        <f t="shared" si="16"/>
        <v>C</v>
      </c>
      <c r="AZ26" s="242">
        <f t="shared" si="17"/>
        <v>0</v>
      </c>
      <c r="BA26" s="91">
        <f t="shared" si="18"/>
        <v>0</v>
      </c>
      <c r="BB26" s="91">
        <f t="shared" si="19"/>
        <v>0</v>
      </c>
      <c r="BC26" s="92">
        <f t="shared" si="20"/>
        <v>0</v>
      </c>
      <c r="BD26" s="243">
        <f t="shared" si="21"/>
        <v>0</v>
      </c>
      <c r="BE26" s="435">
        <f t="shared" si="22"/>
        <v>12.851405622489963</v>
      </c>
      <c r="BF26" s="253"/>
      <c r="BG26" s="254"/>
      <c r="BH26" s="88">
        <f t="shared" si="0"/>
        <v>4</v>
      </c>
      <c r="BI26" s="89">
        <f t="shared" si="1"/>
        <v>0</v>
      </c>
      <c r="BJ26" s="482">
        <f t="shared" si="23"/>
        <v>0</v>
      </c>
      <c r="BK26" s="483" t="str">
        <f t="shared" si="2"/>
        <v>C</v>
      </c>
      <c r="BL26" s="483">
        <f t="shared" si="24"/>
        <v>0</v>
      </c>
      <c r="BM26" s="484" t="str">
        <f t="shared" si="2"/>
        <v>C</v>
      </c>
      <c r="BN26" s="482">
        <f t="shared" si="25"/>
        <v>0</v>
      </c>
      <c r="BO26" s="483">
        <f t="shared" si="26"/>
        <v>0</v>
      </c>
      <c r="BP26" s="483">
        <f t="shared" si="27"/>
        <v>0</v>
      </c>
      <c r="BQ26" s="484">
        <f t="shared" si="28"/>
        <v>0</v>
      </c>
      <c r="BR26" s="485">
        <f t="shared" si="29"/>
        <v>0</v>
      </c>
      <c r="BS26" s="486">
        <f t="shared" si="30"/>
        <v>0</v>
      </c>
      <c r="BT26" s="485">
        <f t="shared" si="31"/>
        <v>0</v>
      </c>
      <c r="BU26" s="487">
        <f t="shared" si="32"/>
        <v>0</v>
      </c>
      <c r="BV26" s="488">
        <f t="shared" si="33"/>
        <v>0</v>
      </c>
      <c r="BW26" s="487">
        <f t="shared" si="34"/>
        <v>0</v>
      </c>
      <c r="BX26" s="488">
        <f t="shared" si="35"/>
        <v>0</v>
      </c>
      <c r="BY26" s="487">
        <f t="shared" si="36"/>
        <v>0</v>
      </c>
      <c r="BZ26" s="488">
        <f t="shared" si="37"/>
        <v>0</v>
      </c>
      <c r="CA26" s="487">
        <f t="shared" si="38"/>
        <v>0</v>
      </c>
      <c r="CB26" s="488">
        <f t="shared" si="39"/>
        <v>0</v>
      </c>
      <c r="CC26" s="487">
        <f t="shared" si="40"/>
        <v>0</v>
      </c>
      <c r="CD26" s="488">
        <f t="shared" si="41"/>
        <v>0</v>
      </c>
      <c r="CE26" s="487">
        <f t="shared" si="42"/>
        <v>0</v>
      </c>
      <c r="CF26" s="488">
        <f t="shared" si="43"/>
        <v>0</v>
      </c>
      <c r="CG26" s="486">
        <f t="shared" si="44"/>
        <v>0</v>
      </c>
      <c r="CH26" s="485">
        <f t="shared" si="45"/>
        <v>0</v>
      </c>
      <c r="CI26" s="487">
        <f t="shared" si="46"/>
        <v>0</v>
      </c>
      <c r="CJ26" s="488">
        <f t="shared" si="47"/>
        <v>0</v>
      </c>
      <c r="CK26" s="487">
        <f t="shared" si="48"/>
        <v>0</v>
      </c>
      <c r="CL26" s="488">
        <f t="shared" si="49"/>
        <v>0</v>
      </c>
      <c r="CM26" s="489">
        <f t="shared" si="50"/>
        <v>0</v>
      </c>
      <c r="CN26" s="101"/>
      <c r="CO26" s="101"/>
      <c r="CP26" s="101"/>
      <c r="CQ26" s="101"/>
      <c r="CR26" s="101"/>
      <c r="CS26" s="101"/>
      <c r="CT26" s="101"/>
      <c r="CU26" s="101"/>
      <c r="CV26" s="101"/>
      <c r="CW26" s="101"/>
      <c r="CX26" s="101"/>
      <c r="CY26" s="101"/>
      <c r="CZ26" s="101"/>
      <c r="DA26" s="101"/>
      <c r="DB26" s="287">
        <v>4</v>
      </c>
      <c r="DC26" s="286">
        <f t="shared" si="10"/>
        <v>4</v>
      </c>
      <c r="DD26" s="304">
        <f t="shared" si="3"/>
        <v>0</v>
      </c>
      <c r="DE26" s="85">
        <f t="shared" si="4"/>
        <v>0</v>
      </c>
      <c r="DF26" s="258">
        <f t="shared" si="5"/>
        <v>12.851405622489963</v>
      </c>
      <c r="DG26" s="86"/>
      <c r="DH26" s="735" t="s">
        <v>207</v>
      </c>
      <c r="DI26" s="736"/>
      <c r="DJ26" s="736" t="s">
        <v>208</v>
      </c>
      <c r="DK26" s="737"/>
      <c r="DL26" s="118"/>
      <c r="DM26" s="118"/>
      <c r="DN26" s="118"/>
      <c r="DO26" s="119"/>
      <c r="DP26" s="105"/>
      <c r="DQ26" s="105"/>
      <c r="DR26" s="105"/>
      <c r="DS26" s="105"/>
      <c r="DU26" s="298">
        <f t="shared" si="6"/>
        <v>4</v>
      </c>
      <c r="DV26" s="301">
        <f t="shared" si="7"/>
        <v>0</v>
      </c>
      <c r="DW26" s="259">
        <f t="shared" si="8"/>
        <v>0</v>
      </c>
      <c r="DX26" s="260">
        <f t="shared" si="9"/>
        <v>0</v>
      </c>
      <c r="DY26" s="256">
        <f t="shared" si="11"/>
        <v>0</v>
      </c>
      <c r="EA26" s="87"/>
      <c r="EB26" s="87"/>
      <c r="EC26" s="87"/>
      <c r="ED26" s="87"/>
      <c r="EE26" s="87"/>
      <c r="EF26" s="87"/>
    </row>
    <row r="27" spans="1:136" ht="13.2" customHeight="1" x14ac:dyDescent="0.2">
      <c r="A27" s="56">
        <v>5</v>
      </c>
      <c r="B27" s="94"/>
      <c r="C27" s="95">
        <f>アンケート集計!H8</f>
        <v>0</v>
      </c>
      <c r="D27" s="22" t="str">
        <f t="shared" si="12"/>
        <v>C</v>
      </c>
      <c r="E27" s="180"/>
      <c r="F27" s="181"/>
      <c r="G27" s="181"/>
      <c r="H27" s="202"/>
      <c r="I27" s="181"/>
      <c r="J27" s="181"/>
      <c r="K27" s="233"/>
      <c r="L27" s="180"/>
      <c r="M27" s="181"/>
      <c r="N27" s="181"/>
      <c r="O27" s="182"/>
      <c r="P27" s="222"/>
      <c r="Q27" s="181"/>
      <c r="R27" s="181"/>
      <c r="S27" s="182"/>
      <c r="T27" s="222"/>
      <c r="U27" s="182"/>
      <c r="V27" s="222"/>
      <c r="W27" s="182"/>
      <c r="X27" s="222"/>
      <c r="Y27" s="181"/>
      <c r="Z27" s="182"/>
      <c r="AA27" s="212"/>
      <c r="AB27" s="202"/>
      <c r="AC27" s="222"/>
      <c r="AD27" s="181"/>
      <c r="AE27" s="233"/>
      <c r="AF27" s="180"/>
      <c r="AG27" s="181"/>
      <c r="AH27" s="181"/>
      <c r="AI27" s="181"/>
      <c r="AJ27" s="181"/>
      <c r="AK27" s="181"/>
      <c r="AL27" s="181"/>
      <c r="AM27" s="182"/>
      <c r="AN27" s="222"/>
      <c r="AO27" s="181"/>
      <c r="AP27" s="181"/>
      <c r="AQ27" s="182"/>
      <c r="AR27" s="261"/>
      <c r="AS27" s="202"/>
      <c r="AT27" s="202"/>
      <c r="AU27" s="233"/>
      <c r="AV27" s="96">
        <f t="shared" si="13"/>
        <v>0</v>
      </c>
      <c r="AW27" s="310" t="str">
        <f t="shared" si="14"/>
        <v>C</v>
      </c>
      <c r="AX27" s="97">
        <f t="shared" si="15"/>
        <v>0</v>
      </c>
      <c r="AY27" s="311" t="str">
        <f t="shared" si="16"/>
        <v>C</v>
      </c>
      <c r="AZ27" s="96">
        <f t="shared" si="17"/>
        <v>0</v>
      </c>
      <c r="BA27" s="97">
        <f t="shared" si="18"/>
        <v>0</v>
      </c>
      <c r="BB27" s="97">
        <f t="shared" si="19"/>
        <v>0</v>
      </c>
      <c r="BC27" s="98">
        <f t="shared" si="20"/>
        <v>0</v>
      </c>
      <c r="BD27" s="99">
        <f t="shared" si="21"/>
        <v>0</v>
      </c>
      <c r="BE27" s="436">
        <f t="shared" si="22"/>
        <v>12.851405622489963</v>
      </c>
      <c r="BF27" s="253"/>
      <c r="BG27" s="254"/>
      <c r="BH27" s="56">
        <f t="shared" si="0"/>
        <v>5</v>
      </c>
      <c r="BI27" s="94">
        <f t="shared" si="1"/>
        <v>0</v>
      </c>
      <c r="BJ27" s="490">
        <f t="shared" si="23"/>
        <v>0</v>
      </c>
      <c r="BK27" s="491" t="str">
        <f t="shared" si="2"/>
        <v>C</v>
      </c>
      <c r="BL27" s="491">
        <f t="shared" si="24"/>
        <v>0</v>
      </c>
      <c r="BM27" s="492" t="str">
        <f t="shared" si="2"/>
        <v>C</v>
      </c>
      <c r="BN27" s="490">
        <f t="shared" si="25"/>
        <v>0</v>
      </c>
      <c r="BO27" s="491">
        <f t="shared" si="26"/>
        <v>0</v>
      </c>
      <c r="BP27" s="491">
        <f t="shared" si="27"/>
        <v>0</v>
      </c>
      <c r="BQ27" s="492">
        <f t="shared" si="28"/>
        <v>0</v>
      </c>
      <c r="BR27" s="477">
        <f t="shared" si="29"/>
        <v>0</v>
      </c>
      <c r="BS27" s="478">
        <f t="shared" si="30"/>
        <v>0</v>
      </c>
      <c r="BT27" s="477">
        <f t="shared" si="31"/>
        <v>0</v>
      </c>
      <c r="BU27" s="479">
        <f t="shared" si="32"/>
        <v>0</v>
      </c>
      <c r="BV27" s="480">
        <f t="shared" si="33"/>
        <v>0</v>
      </c>
      <c r="BW27" s="479">
        <f t="shared" si="34"/>
        <v>0</v>
      </c>
      <c r="BX27" s="480">
        <f t="shared" si="35"/>
        <v>0</v>
      </c>
      <c r="BY27" s="479">
        <f t="shared" si="36"/>
        <v>0</v>
      </c>
      <c r="BZ27" s="480">
        <f t="shared" si="37"/>
        <v>0</v>
      </c>
      <c r="CA27" s="479">
        <f t="shared" si="38"/>
        <v>0</v>
      </c>
      <c r="CB27" s="480">
        <f t="shared" si="39"/>
        <v>0</v>
      </c>
      <c r="CC27" s="479">
        <f t="shared" si="40"/>
        <v>0</v>
      </c>
      <c r="CD27" s="480">
        <f t="shared" si="41"/>
        <v>0</v>
      </c>
      <c r="CE27" s="479">
        <f t="shared" si="42"/>
        <v>0</v>
      </c>
      <c r="CF27" s="480">
        <f t="shared" si="43"/>
        <v>0</v>
      </c>
      <c r="CG27" s="478">
        <f t="shared" si="44"/>
        <v>0</v>
      </c>
      <c r="CH27" s="477">
        <f t="shared" si="45"/>
        <v>0</v>
      </c>
      <c r="CI27" s="479">
        <f t="shared" si="46"/>
        <v>0</v>
      </c>
      <c r="CJ27" s="480">
        <f t="shared" si="47"/>
        <v>0</v>
      </c>
      <c r="CK27" s="479">
        <f t="shared" si="48"/>
        <v>0</v>
      </c>
      <c r="CL27" s="480">
        <f t="shared" si="49"/>
        <v>0</v>
      </c>
      <c r="CM27" s="481">
        <f t="shared" si="50"/>
        <v>0</v>
      </c>
      <c r="CN27" s="101"/>
      <c r="CO27" s="101"/>
      <c r="CP27" s="101"/>
      <c r="CQ27" s="101"/>
      <c r="CR27" s="101"/>
      <c r="CS27" s="101"/>
      <c r="CT27" s="101"/>
      <c r="CU27" s="101"/>
      <c r="CV27" s="101"/>
      <c r="CW27" s="101"/>
      <c r="CX27" s="101"/>
      <c r="CY27" s="101"/>
      <c r="CZ27" s="101"/>
      <c r="DA27" s="101"/>
      <c r="DB27" s="287">
        <v>5</v>
      </c>
      <c r="DC27" s="286">
        <f t="shared" si="10"/>
        <v>5</v>
      </c>
      <c r="DD27" s="304">
        <f t="shared" si="3"/>
        <v>0</v>
      </c>
      <c r="DE27" s="85">
        <f t="shared" si="4"/>
        <v>0</v>
      </c>
      <c r="DF27" s="258">
        <f t="shared" si="5"/>
        <v>12.851405622489963</v>
      </c>
      <c r="DG27" s="86"/>
      <c r="DH27" s="738" t="s">
        <v>209</v>
      </c>
      <c r="DI27" s="739"/>
      <c r="DJ27" s="740">
        <f>COUNTIF($DE$23:$DE$62,"&gt;=0")-COUNTIF($DE$23:$DE$62,"&gt;=11")</f>
        <v>40</v>
      </c>
      <c r="DK27" s="741"/>
      <c r="DL27" s="102"/>
      <c r="DM27" s="102"/>
      <c r="DU27" s="298">
        <f t="shared" si="6"/>
        <v>5</v>
      </c>
      <c r="DV27" s="301">
        <f t="shared" si="7"/>
        <v>0</v>
      </c>
      <c r="DW27" s="259">
        <f t="shared" si="8"/>
        <v>0</v>
      </c>
      <c r="DX27" s="260">
        <f t="shared" si="9"/>
        <v>0</v>
      </c>
      <c r="DY27" s="256">
        <f t="shared" si="11"/>
        <v>0</v>
      </c>
      <c r="EA27" s="663" t="s">
        <v>116</v>
      </c>
      <c r="EB27" s="663"/>
      <c r="EC27" s="663"/>
      <c r="ED27" s="663"/>
      <c r="EE27" s="663"/>
      <c r="EF27" s="103">
        <f>EE25^(1/2)</f>
        <v>0</v>
      </c>
    </row>
    <row r="28" spans="1:136" ht="13.2" customHeight="1" x14ac:dyDescent="0.2">
      <c r="A28" s="88">
        <v>6</v>
      </c>
      <c r="B28" s="89"/>
      <c r="C28" s="90">
        <f>アンケート集計!H9</f>
        <v>0</v>
      </c>
      <c r="D28" s="372" t="str">
        <f t="shared" si="12"/>
        <v>C</v>
      </c>
      <c r="E28" s="177"/>
      <c r="F28" s="178"/>
      <c r="G28" s="178"/>
      <c r="H28" s="201"/>
      <c r="I28" s="178"/>
      <c r="J28" s="178"/>
      <c r="K28" s="232"/>
      <c r="L28" s="177"/>
      <c r="M28" s="178"/>
      <c r="N28" s="178"/>
      <c r="O28" s="179"/>
      <c r="P28" s="221"/>
      <c r="Q28" s="178"/>
      <c r="R28" s="178"/>
      <c r="S28" s="179"/>
      <c r="T28" s="221"/>
      <c r="U28" s="179"/>
      <c r="V28" s="221"/>
      <c r="W28" s="179"/>
      <c r="X28" s="221"/>
      <c r="Y28" s="178"/>
      <c r="Z28" s="179"/>
      <c r="AA28" s="211"/>
      <c r="AB28" s="201"/>
      <c r="AC28" s="221"/>
      <c r="AD28" s="178"/>
      <c r="AE28" s="232"/>
      <c r="AF28" s="177"/>
      <c r="AG28" s="178"/>
      <c r="AH28" s="178"/>
      <c r="AI28" s="178"/>
      <c r="AJ28" s="178"/>
      <c r="AK28" s="178"/>
      <c r="AL28" s="178"/>
      <c r="AM28" s="179"/>
      <c r="AN28" s="221"/>
      <c r="AO28" s="178"/>
      <c r="AP28" s="178"/>
      <c r="AQ28" s="179"/>
      <c r="AR28" s="257"/>
      <c r="AS28" s="201"/>
      <c r="AT28" s="201"/>
      <c r="AU28" s="232"/>
      <c r="AV28" s="242">
        <f t="shared" si="13"/>
        <v>0</v>
      </c>
      <c r="AW28" s="312" t="str">
        <f t="shared" si="14"/>
        <v>C</v>
      </c>
      <c r="AX28" s="91">
        <f t="shared" si="15"/>
        <v>0</v>
      </c>
      <c r="AY28" s="313" t="str">
        <f t="shared" si="16"/>
        <v>C</v>
      </c>
      <c r="AZ28" s="242">
        <f t="shared" si="17"/>
        <v>0</v>
      </c>
      <c r="BA28" s="91">
        <f t="shared" si="18"/>
        <v>0</v>
      </c>
      <c r="BB28" s="91">
        <f t="shared" si="19"/>
        <v>0</v>
      </c>
      <c r="BC28" s="92">
        <f t="shared" si="20"/>
        <v>0</v>
      </c>
      <c r="BD28" s="243">
        <f t="shared" si="21"/>
        <v>0</v>
      </c>
      <c r="BE28" s="435">
        <f t="shared" si="22"/>
        <v>12.851405622489963</v>
      </c>
      <c r="BF28" s="253"/>
      <c r="BG28" s="254"/>
      <c r="BH28" s="88">
        <f t="shared" si="0"/>
        <v>6</v>
      </c>
      <c r="BI28" s="89">
        <f t="shared" si="1"/>
        <v>0</v>
      </c>
      <c r="BJ28" s="482">
        <f t="shared" si="23"/>
        <v>0</v>
      </c>
      <c r="BK28" s="483" t="str">
        <f t="shared" si="2"/>
        <v>C</v>
      </c>
      <c r="BL28" s="483">
        <f t="shared" si="24"/>
        <v>0</v>
      </c>
      <c r="BM28" s="484" t="str">
        <f t="shared" si="2"/>
        <v>C</v>
      </c>
      <c r="BN28" s="482">
        <f t="shared" si="25"/>
        <v>0</v>
      </c>
      <c r="BO28" s="483">
        <f t="shared" si="26"/>
        <v>0</v>
      </c>
      <c r="BP28" s="483">
        <f t="shared" si="27"/>
        <v>0</v>
      </c>
      <c r="BQ28" s="484">
        <f t="shared" si="28"/>
        <v>0</v>
      </c>
      <c r="BR28" s="485">
        <f t="shared" si="29"/>
        <v>0</v>
      </c>
      <c r="BS28" s="486">
        <f t="shared" si="30"/>
        <v>0</v>
      </c>
      <c r="BT28" s="485">
        <f t="shared" si="31"/>
        <v>0</v>
      </c>
      <c r="BU28" s="487">
        <f t="shared" si="32"/>
        <v>0</v>
      </c>
      <c r="BV28" s="488">
        <f t="shared" si="33"/>
        <v>0</v>
      </c>
      <c r="BW28" s="487">
        <f t="shared" si="34"/>
        <v>0</v>
      </c>
      <c r="BX28" s="488">
        <f t="shared" si="35"/>
        <v>0</v>
      </c>
      <c r="BY28" s="487">
        <f t="shared" si="36"/>
        <v>0</v>
      </c>
      <c r="BZ28" s="488">
        <f t="shared" si="37"/>
        <v>0</v>
      </c>
      <c r="CA28" s="487">
        <f t="shared" si="38"/>
        <v>0</v>
      </c>
      <c r="CB28" s="488">
        <f t="shared" si="39"/>
        <v>0</v>
      </c>
      <c r="CC28" s="487">
        <f t="shared" si="40"/>
        <v>0</v>
      </c>
      <c r="CD28" s="488">
        <f t="shared" si="41"/>
        <v>0</v>
      </c>
      <c r="CE28" s="487">
        <f t="shared" si="42"/>
        <v>0</v>
      </c>
      <c r="CF28" s="488">
        <f t="shared" si="43"/>
        <v>0</v>
      </c>
      <c r="CG28" s="486">
        <f t="shared" si="44"/>
        <v>0</v>
      </c>
      <c r="CH28" s="485">
        <f t="shared" si="45"/>
        <v>0</v>
      </c>
      <c r="CI28" s="487">
        <f t="shared" si="46"/>
        <v>0</v>
      </c>
      <c r="CJ28" s="488">
        <f t="shared" si="47"/>
        <v>0</v>
      </c>
      <c r="CK28" s="487">
        <f t="shared" si="48"/>
        <v>0</v>
      </c>
      <c r="CL28" s="488">
        <f t="shared" si="49"/>
        <v>0</v>
      </c>
      <c r="CM28" s="489">
        <f t="shared" si="50"/>
        <v>0</v>
      </c>
      <c r="CN28" s="101"/>
      <c r="CO28" s="101"/>
      <c r="CP28" s="101"/>
      <c r="CQ28" s="101"/>
      <c r="CR28" s="101"/>
      <c r="CS28" s="101"/>
      <c r="CT28" s="101"/>
      <c r="CU28" s="101"/>
      <c r="CV28" s="101"/>
      <c r="CW28" s="101"/>
      <c r="CX28" s="101"/>
      <c r="CY28" s="101"/>
      <c r="CZ28" s="101"/>
      <c r="DA28" s="101"/>
      <c r="DB28" s="287">
        <v>6</v>
      </c>
      <c r="DC28" s="286">
        <f t="shared" si="10"/>
        <v>6</v>
      </c>
      <c r="DD28" s="304">
        <f t="shared" si="3"/>
        <v>0</v>
      </c>
      <c r="DE28" s="85">
        <f t="shared" si="4"/>
        <v>0</v>
      </c>
      <c r="DF28" s="258">
        <f t="shared" si="5"/>
        <v>12.851405622489963</v>
      </c>
      <c r="DG28" s="86"/>
      <c r="DH28" s="742" t="s">
        <v>210</v>
      </c>
      <c r="DI28" s="743"/>
      <c r="DJ28" s="730">
        <f>COUNTIF($DE$23:$DE$62,"&gt;=11")-COUNTIF($DE$23:$DE$62,"&gt;=21")</f>
        <v>0</v>
      </c>
      <c r="DK28" s="731"/>
      <c r="DL28" s="115"/>
      <c r="DM28" s="102"/>
      <c r="DN28" s="105"/>
      <c r="DO28" s="108"/>
      <c r="DP28" s="108"/>
      <c r="DU28" s="298">
        <f t="shared" si="6"/>
        <v>6</v>
      </c>
      <c r="DV28" s="301">
        <f t="shared" si="7"/>
        <v>0</v>
      </c>
      <c r="DW28" s="259">
        <f t="shared" si="8"/>
        <v>0</v>
      </c>
      <c r="DX28" s="260">
        <f t="shared" si="9"/>
        <v>0</v>
      </c>
      <c r="DY28" s="256">
        <f t="shared" si="11"/>
        <v>0</v>
      </c>
    </row>
    <row r="29" spans="1:136" ht="13.2" customHeight="1" x14ac:dyDescent="0.2">
      <c r="A29" s="56">
        <v>7</v>
      </c>
      <c r="B29" s="94"/>
      <c r="C29" s="95">
        <f>アンケート集計!H10</f>
        <v>0</v>
      </c>
      <c r="D29" s="22" t="str">
        <f t="shared" si="12"/>
        <v>C</v>
      </c>
      <c r="E29" s="180"/>
      <c r="F29" s="181"/>
      <c r="G29" s="181"/>
      <c r="H29" s="202"/>
      <c r="I29" s="181"/>
      <c r="J29" s="181"/>
      <c r="K29" s="233"/>
      <c r="L29" s="180"/>
      <c r="M29" s="181"/>
      <c r="N29" s="181"/>
      <c r="O29" s="182"/>
      <c r="P29" s="222"/>
      <c r="Q29" s="181"/>
      <c r="R29" s="181"/>
      <c r="S29" s="182"/>
      <c r="T29" s="222"/>
      <c r="U29" s="182"/>
      <c r="V29" s="222"/>
      <c r="W29" s="182"/>
      <c r="X29" s="222"/>
      <c r="Y29" s="181"/>
      <c r="Z29" s="182"/>
      <c r="AA29" s="212"/>
      <c r="AB29" s="202"/>
      <c r="AC29" s="222"/>
      <c r="AD29" s="181"/>
      <c r="AE29" s="233"/>
      <c r="AF29" s="180"/>
      <c r="AG29" s="181"/>
      <c r="AH29" s="181"/>
      <c r="AI29" s="181"/>
      <c r="AJ29" s="181"/>
      <c r="AK29" s="181"/>
      <c r="AL29" s="181"/>
      <c r="AM29" s="182"/>
      <c r="AN29" s="222"/>
      <c r="AO29" s="181"/>
      <c r="AP29" s="181"/>
      <c r="AQ29" s="182"/>
      <c r="AR29" s="261"/>
      <c r="AS29" s="202"/>
      <c r="AT29" s="202"/>
      <c r="AU29" s="233"/>
      <c r="AV29" s="96">
        <f t="shared" si="13"/>
        <v>0</v>
      </c>
      <c r="AW29" s="310" t="str">
        <f t="shared" si="14"/>
        <v>C</v>
      </c>
      <c r="AX29" s="97">
        <f t="shared" si="15"/>
        <v>0</v>
      </c>
      <c r="AY29" s="311" t="str">
        <f t="shared" si="16"/>
        <v>C</v>
      </c>
      <c r="AZ29" s="96">
        <f t="shared" si="17"/>
        <v>0</v>
      </c>
      <c r="BA29" s="97">
        <f t="shared" si="18"/>
        <v>0</v>
      </c>
      <c r="BB29" s="97">
        <f t="shared" si="19"/>
        <v>0</v>
      </c>
      <c r="BC29" s="98">
        <f t="shared" si="20"/>
        <v>0</v>
      </c>
      <c r="BD29" s="99">
        <f t="shared" si="21"/>
        <v>0</v>
      </c>
      <c r="BE29" s="436">
        <f t="shared" si="22"/>
        <v>12.851405622489963</v>
      </c>
      <c r="BF29" s="253"/>
      <c r="BG29" s="254"/>
      <c r="BH29" s="56">
        <f t="shared" si="0"/>
        <v>7</v>
      </c>
      <c r="BI29" s="94">
        <f t="shared" si="1"/>
        <v>0</v>
      </c>
      <c r="BJ29" s="490">
        <f t="shared" si="23"/>
        <v>0</v>
      </c>
      <c r="BK29" s="491" t="str">
        <f t="shared" si="2"/>
        <v>C</v>
      </c>
      <c r="BL29" s="491">
        <f t="shared" si="24"/>
        <v>0</v>
      </c>
      <c r="BM29" s="492" t="str">
        <f t="shared" si="2"/>
        <v>C</v>
      </c>
      <c r="BN29" s="490">
        <f t="shared" si="25"/>
        <v>0</v>
      </c>
      <c r="BO29" s="491">
        <f t="shared" si="26"/>
        <v>0</v>
      </c>
      <c r="BP29" s="491">
        <f t="shared" si="27"/>
        <v>0</v>
      </c>
      <c r="BQ29" s="492">
        <f t="shared" si="28"/>
        <v>0</v>
      </c>
      <c r="BR29" s="477">
        <f t="shared" si="29"/>
        <v>0</v>
      </c>
      <c r="BS29" s="478">
        <f t="shared" si="30"/>
        <v>0</v>
      </c>
      <c r="BT29" s="477">
        <f t="shared" si="31"/>
        <v>0</v>
      </c>
      <c r="BU29" s="479">
        <f t="shared" si="32"/>
        <v>0</v>
      </c>
      <c r="BV29" s="480">
        <f t="shared" si="33"/>
        <v>0</v>
      </c>
      <c r="BW29" s="479">
        <f t="shared" si="34"/>
        <v>0</v>
      </c>
      <c r="BX29" s="480">
        <f t="shared" si="35"/>
        <v>0</v>
      </c>
      <c r="BY29" s="479">
        <f t="shared" si="36"/>
        <v>0</v>
      </c>
      <c r="BZ29" s="480">
        <f t="shared" si="37"/>
        <v>0</v>
      </c>
      <c r="CA29" s="479">
        <f t="shared" si="38"/>
        <v>0</v>
      </c>
      <c r="CB29" s="480">
        <f t="shared" si="39"/>
        <v>0</v>
      </c>
      <c r="CC29" s="479">
        <f t="shared" si="40"/>
        <v>0</v>
      </c>
      <c r="CD29" s="480">
        <f t="shared" si="41"/>
        <v>0</v>
      </c>
      <c r="CE29" s="479">
        <f t="shared" si="42"/>
        <v>0</v>
      </c>
      <c r="CF29" s="480">
        <f t="shared" si="43"/>
        <v>0</v>
      </c>
      <c r="CG29" s="478">
        <f t="shared" si="44"/>
        <v>0</v>
      </c>
      <c r="CH29" s="477">
        <f t="shared" si="45"/>
        <v>0</v>
      </c>
      <c r="CI29" s="479">
        <f t="shared" si="46"/>
        <v>0</v>
      </c>
      <c r="CJ29" s="480">
        <f t="shared" si="47"/>
        <v>0</v>
      </c>
      <c r="CK29" s="479">
        <f t="shared" si="48"/>
        <v>0</v>
      </c>
      <c r="CL29" s="480">
        <f t="shared" si="49"/>
        <v>0</v>
      </c>
      <c r="CM29" s="481">
        <f t="shared" si="50"/>
        <v>0</v>
      </c>
      <c r="CN29" s="101"/>
      <c r="CO29" s="101"/>
      <c r="CP29" s="101"/>
      <c r="CQ29" s="101"/>
      <c r="CR29" s="101"/>
      <c r="CS29" s="101"/>
      <c r="CT29" s="101"/>
      <c r="CU29" s="101"/>
      <c r="CV29" s="101"/>
      <c r="CW29" s="101"/>
      <c r="CX29" s="101"/>
      <c r="CY29" s="101"/>
      <c r="CZ29" s="101"/>
      <c r="DA29" s="101"/>
      <c r="DB29" s="287">
        <v>7</v>
      </c>
      <c r="DC29" s="286">
        <f t="shared" si="10"/>
        <v>7</v>
      </c>
      <c r="DD29" s="304">
        <f t="shared" si="3"/>
        <v>0</v>
      </c>
      <c r="DE29" s="85">
        <f t="shared" si="4"/>
        <v>0</v>
      </c>
      <c r="DF29" s="258">
        <f t="shared" si="5"/>
        <v>12.851405622489963</v>
      </c>
      <c r="DG29" s="86"/>
      <c r="DH29" s="728" t="s">
        <v>211</v>
      </c>
      <c r="DI29" s="729"/>
      <c r="DJ29" s="730">
        <f>COUNTIF($DE$23:$DE$62,"&gt;=21")-COUNTIF($DE$23:$DE$62,"&gt;=31")</f>
        <v>0</v>
      </c>
      <c r="DK29" s="731"/>
      <c r="DL29" s="115"/>
      <c r="DM29" s="102"/>
      <c r="DN29" s="105"/>
      <c r="DO29" s="108"/>
      <c r="DP29" s="108"/>
      <c r="DU29" s="298">
        <f t="shared" si="6"/>
        <v>7</v>
      </c>
      <c r="DV29" s="301">
        <f t="shared" si="7"/>
        <v>0</v>
      </c>
      <c r="DW29" s="259">
        <f t="shared" si="8"/>
        <v>0</v>
      </c>
      <c r="DX29" s="260">
        <f t="shared" si="9"/>
        <v>0</v>
      </c>
      <c r="DY29" s="256">
        <f t="shared" si="11"/>
        <v>0</v>
      </c>
      <c r="EB29" s="106" t="s">
        <v>117</v>
      </c>
      <c r="EC29" s="107" t="s">
        <v>118</v>
      </c>
      <c r="ED29" s="108" t="s">
        <v>119</v>
      </c>
    </row>
    <row r="30" spans="1:136" ht="13.2" customHeight="1" x14ac:dyDescent="0.2">
      <c r="A30" s="88">
        <v>8</v>
      </c>
      <c r="B30" s="89"/>
      <c r="C30" s="90">
        <f>アンケート集計!H11</f>
        <v>0</v>
      </c>
      <c r="D30" s="372" t="str">
        <f t="shared" si="12"/>
        <v>C</v>
      </c>
      <c r="E30" s="177"/>
      <c r="F30" s="178"/>
      <c r="G30" s="178"/>
      <c r="H30" s="201"/>
      <c r="I30" s="178"/>
      <c r="J30" s="178"/>
      <c r="K30" s="232"/>
      <c r="L30" s="177"/>
      <c r="M30" s="178"/>
      <c r="N30" s="178"/>
      <c r="O30" s="179"/>
      <c r="P30" s="221"/>
      <c r="Q30" s="178"/>
      <c r="R30" s="178"/>
      <c r="S30" s="179"/>
      <c r="T30" s="221"/>
      <c r="U30" s="179"/>
      <c r="V30" s="221"/>
      <c r="W30" s="179"/>
      <c r="X30" s="221"/>
      <c r="Y30" s="178"/>
      <c r="Z30" s="179"/>
      <c r="AA30" s="211"/>
      <c r="AB30" s="201"/>
      <c r="AC30" s="221"/>
      <c r="AD30" s="178"/>
      <c r="AE30" s="232"/>
      <c r="AF30" s="177"/>
      <c r="AG30" s="178"/>
      <c r="AH30" s="178"/>
      <c r="AI30" s="178"/>
      <c r="AJ30" s="178"/>
      <c r="AK30" s="178"/>
      <c r="AL30" s="178"/>
      <c r="AM30" s="179"/>
      <c r="AN30" s="221"/>
      <c r="AO30" s="178"/>
      <c r="AP30" s="178"/>
      <c r="AQ30" s="179"/>
      <c r="AR30" s="257"/>
      <c r="AS30" s="201"/>
      <c r="AT30" s="201"/>
      <c r="AU30" s="232"/>
      <c r="AV30" s="242">
        <f t="shared" si="13"/>
        <v>0</v>
      </c>
      <c r="AW30" s="312" t="str">
        <f t="shared" si="14"/>
        <v>C</v>
      </c>
      <c r="AX30" s="91">
        <f t="shared" si="15"/>
        <v>0</v>
      </c>
      <c r="AY30" s="313" t="str">
        <f t="shared" si="16"/>
        <v>C</v>
      </c>
      <c r="AZ30" s="242">
        <f t="shared" si="17"/>
        <v>0</v>
      </c>
      <c r="BA30" s="91">
        <f t="shared" si="18"/>
        <v>0</v>
      </c>
      <c r="BB30" s="91">
        <f t="shared" si="19"/>
        <v>0</v>
      </c>
      <c r="BC30" s="92">
        <f t="shared" si="20"/>
        <v>0</v>
      </c>
      <c r="BD30" s="243">
        <f t="shared" si="21"/>
        <v>0</v>
      </c>
      <c r="BE30" s="435">
        <f t="shared" si="22"/>
        <v>12.851405622489963</v>
      </c>
      <c r="BF30" s="253"/>
      <c r="BG30" s="254"/>
      <c r="BH30" s="88">
        <f t="shared" si="0"/>
        <v>8</v>
      </c>
      <c r="BI30" s="89">
        <f t="shared" si="1"/>
        <v>0</v>
      </c>
      <c r="BJ30" s="482">
        <f t="shared" si="23"/>
        <v>0</v>
      </c>
      <c r="BK30" s="483" t="str">
        <f t="shared" si="2"/>
        <v>C</v>
      </c>
      <c r="BL30" s="483">
        <f t="shared" si="24"/>
        <v>0</v>
      </c>
      <c r="BM30" s="484" t="str">
        <f t="shared" si="2"/>
        <v>C</v>
      </c>
      <c r="BN30" s="482">
        <f t="shared" si="25"/>
        <v>0</v>
      </c>
      <c r="BO30" s="483">
        <f t="shared" si="26"/>
        <v>0</v>
      </c>
      <c r="BP30" s="483">
        <f t="shared" si="27"/>
        <v>0</v>
      </c>
      <c r="BQ30" s="484">
        <f t="shared" si="28"/>
        <v>0</v>
      </c>
      <c r="BR30" s="485">
        <f t="shared" si="29"/>
        <v>0</v>
      </c>
      <c r="BS30" s="486">
        <f t="shared" si="30"/>
        <v>0</v>
      </c>
      <c r="BT30" s="485">
        <f t="shared" si="31"/>
        <v>0</v>
      </c>
      <c r="BU30" s="487">
        <f t="shared" si="32"/>
        <v>0</v>
      </c>
      <c r="BV30" s="488">
        <f t="shared" si="33"/>
        <v>0</v>
      </c>
      <c r="BW30" s="487">
        <f t="shared" si="34"/>
        <v>0</v>
      </c>
      <c r="BX30" s="488">
        <f t="shared" si="35"/>
        <v>0</v>
      </c>
      <c r="BY30" s="487">
        <f t="shared" si="36"/>
        <v>0</v>
      </c>
      <c r="BZ30" s="488">
        <f t="shared" si="37"/>
        <v>0</v>
      </c>
      <c r="CA30" s="487">
        <f t="shared" si="38"/>
        <v>0</v>
      </c>
      <c r="CB30" s="488">
        <f t="shared" si="39"/>
        <v>0</v>
      </c>
      <c r="CC30" s="487">
        <f t="shared" si="40"/>
        <v>0</v>
      </c>
      <c r="CD30" s="488">
        <f t="shared" si="41"/>
        <v>0</v>
      </c>
      <c r="CE30" s="487">
        <f t="shared" si="42"/>
        <v>0</v>
      </c>
      <c r="CF30" s="488">
        <f t="shared" si="43"/>
        <v>0</v>
      </c>
      <c r="CG30" s="486">
        <f t="shared" si="44"/>
        <v>0</v>
      </c>
      <c r="CH30" s="485">
        <f t="shared" si="45"/>
        <v>0</v>
      </c>
      <c r="CI30" s="487">
        <f t="shared" si="46"/>
        <v>0</v>
      </c>
      <c r="CJ30" s="488">
        <f t="shared" si="47"/>
        <v>0</v>
      </c>
      <c r="CK30" s="487">
        <f t="shared" si="48"/>
        <v>0</v>
      </c>
      <c r="CL30" s="488">
        <f t="shared" si="49"/>
        <v>0</v>
      </c>
      <c r="CM30" s="489">
        <f t="shared" si="50"/>
        <v>0</v>
      </c>
      <c r="CN30" s="101"/>
      <c r="CO30" s="101"/>
      <c r="CP30" s="101"/>
      <c r="CQ30" s="101"/>
      <c r="CR30" s="101"/>
      <c r="CS30" s="101"/>
      <c r="CT30" s="101"/>
      <c r="CU30" s="101"/>
      <c r="CV30" s="101"/>
      <c r="CW30" s="101"/>
      <c r="CX30" s="101"/>
      <c r="CY30" s="101"/>
      <c r="CZ30" s="101"/>
      <c r="DA30" s="101"/>
      <c r="DB30" s="287">
        <v>8</v>
      </c>
      <c r="DC30" s="286">
        <f t="shared" si="10"/>
        <v>8</v>
      </c>
      <c r="DD30" s="304">
        <f t="shared" si="3"/>
        <v>0</v>
      </c>
      <c r="DE30" s="85">
        <f t="shared" si="4"/>
        <v>0</v>
      </c>
      <c r="DF30" s="258">
        <f t="shared" si="5"/>
        <v>12.851405622489963</v>
      </c>
      <c r="DG30" s="86"/>
      <c r="DH30" s="728" t="s">
        <v>212</v>
      </c>
      <c r="DI30" s="729"/>
      <c r="DJ30" s="730">
        <f>COUNTIF($DE$23:$DE$62,"&gt;=31")-COUNTIF($DE$23:$DE$62,"&gt;=41")</f>
        <v>0</v>
      </c>
      <c r="DK30" s="731"/>
      <c r="DL30" s="115"/>
      <c r="DM30" s="102"/>
      <c r="DN30" s="105"/>
      <c r="DO30" s="108"/>
      <c r="DP30" s="108"/>
      <c r="DU30" s="298">
        <f t="shared" si="6"/>
        <v>8</v>
      </c>
      <c r="DV30" s="301">
        <f t="shared" si="7"/>
        <v>0</v>
      </c>
      <c r="DW30" s="259">
        <f t="shared" si="8"/>
        <v>0</v>
      </c>
      <c r="DX30" s="260">
        <f t="shared" si="9"/>
        <v>0</v>
      </c>
      <c r="DY30" s="256">
        <f t="shared" si="11"/>
        <v>0</v>
      </c>
    </row>
    <row r="31" spans="1:136" ht="13.2" customHeight="1" x14ac:dyDescent="0.2">
      <c r="A31" s="56">
        <v>9</v>
      </c>
      <c r="B31" s="94"/>
      <c r="C31" s="95">
        <f>アンケート集計!H12</f>
        <v>0</v>
      </c>
      <c r="D31" s="22" t="str">
        <f t="shared" si="12"/>
        <v>C</v>
      </c>
      <c r="E31" s="180"/>
      <c r="F31" s="181"/>
      <c r="G31" s="181"/>
      <c r="H31" s="202"/>
      <c r="I31" s="181"/>
      <c r="J31" s="181"/>
      <c r="K31" s="233"/>
      <c r="L31" s="180"/>
      <c r="M31" s="181"/>
      <c r="N31" s="181"/>
      <c r="O31" s="182"/>
      <c r="P31" s="222"/>
      <c r="Q31" s="181"/>
      <c r="R31" s="181"/>
      <c r="S31" s="182"/>
      <c r="T31" s="222"/>
      <c r="U31" s="182"/>
      <c r="V31" s="222"/>
      <c r="W31" s="182"/>
      <c r="X31" s="222"/>
      <c r="Y31" s="181"/>
      <c r="Z31" s="182"/>
      <c r="AA31" s="212"/>
      <c r="AB31" s="202"/>
      <c r="AC31" s="222"/>
      <c r="AD31" s="181"/>
      <c r="AE31" s="233"/>
      <c r="AF31" s="180"/>
      <c r="AG31" s="181"/>
      <c r="AH31" s="181"/>
      <c r="AI31" s="181"/>
      <c r="AJ31" s="181"/>
      <c r="AK31" s="181"/>
      <c r="AL31" s="181"/>
      <c r="AM31" s="182"/>
      <c r="AN31" s="222"/>
      <c r="AO31" s="181"/>
      <c r="AP31" s="181"/>
      <c r="AQ31" s="182"/>
      <c r="AR31" s="261"/>
      <c r="AS31" s="202"/>
      <c r="AT31" s="202"/>
      <c r="AU31" s="233"/>
      <c r="AV31" s="96">
        <f t="shared" si="13"/>
        <v>0</v>
      </c>
      <c r="AW31" s="310" t="str">
        <f t="shared" si="14"/>
        <v>C</v>
      </c>
      <c r="AX31" s="97">
        <f t="shared" si="15"/>
        <v>0</v>
      </c>
      <c r="AY31" s="311" t="str">
        <f t="shared" si="16"/>
        <v>C</v>
      </c>
      <c r="AZ31" s="96">
        <f t="shared" si="17"/>
        <v>0</v>
      </c>
      <c r="BA31" s="97">
        <f t="shared" si="18"/>
        <v>0</v>
      </c>
      <c r="BB31" s="97">
        <f t="shared" si="19"/>
        <v>0</v>
      </c>
      <c r="BC31" s="98">
        <f t="shared" si="20"/>
        <v>0</v>
      </c>
      <c r="BD31" s="99">
        <f t="shared" si="21"/>
        <v>0</v>
      </c>
      <c r="BE31" s="436">
        <f t="shared" si="22"/>
        <v>12.851405622489963</v>
      </c>
      <c r="BF31" s="253"/>
      <c r="BG31" s="254"/>
      <c r="BH31" s="56">
        <f t="shared" si="0"/>
        <v>9</v>
      </c>
      <c r="BI31" s="94">
        <f t="shared" si="1"/>
        <v>0</v>
      </c>
      <c r="BJ31" s="490">
        <f t="shared" si="23"/>
        <v>0</v>
      </c>
      <c r="BK31" s="491" t="str">
        <f t="shared" si="2"/>
        <v>C</v>
      </c>
      <c r="BL31" s="491">
        <f t="shared" si="24"/>
        <v>0</v>
      </c>
      <c r="BM31" s="492" t="str">
        <f t="shared" si="2"/>
        <v>C</v>
      </c>
      <c r="BN31" s="490">
        <f>AZ31/40*100</f>
        <v>0</v>
      </c>
      <c r="BO31" s="491">
        <f t="shared" si="26"/>
        <v>0</v>
      </c>
      <c r="BP31" s="491">
        <f t="shared" si="27"/>
        <v>0</v>
      </c>
      <c r="BQ31" s="492">
        <f t="shared" si="28"/>
        <v>0</v>
      </c>
      <c r="BR31" s="477">
        <f t="shared" si="29"/>
        <v>0</v>
      </c>
      <c r="BS31" s="478">
        <f t="shared" si="30"/>
        <v>0</v>
      </c>
      <c r="BT31" s="477">
        <f t="shared" si="31"/>
        <v>0</v>
      </c>
      <c r="BU31" s="479">
        <f t="shared" si="32"/>
        <v>0</v>
      </c>
      <c r="BV31" s="480">
        <f t="shared" si="33"/>
        <v>0</v>
      </c>
      <c r="BW31" s="479">
        <f t="shared" si="34"/>
        <v>0</v>
      </c>
      <c r="BX31" s="480">
        <f t="shared" si="35"/>
        <v>0</v>
      </c>
      <c r="BY31" s="479">
        <f t="shared" si="36"/>
        <v>0</v>
      </c>
      <c r="BZ31" s="480">
        <f t="shared" si="37"/>
        <v>0</v>
      </c>
      <c r="CA31" s="479">
        <f t="shared" si="38"/>
        <v>0</v>
      </c>
      <c r="CB31" s="480">
        <f t="shared" si="39"/>
        <v>0</v>
      </c>
      <c r="CC31" s="479">
        <f t="shared" si="40"/>
        <v>0</v>
      </c>
      <c r="CD31" s="480">
        <f t="shared" si="41"/>
        <v>0</v>
      </c>
      <c r="CE31" s="479">
        <f t="shared" si="42"/>
        <v>0</v>
      </c>
      <c r="CF31" s="480">
        <f t="shared" si="43"/>
        <v>0</v>
      </c>
      <c r="CG31" s="478">
        <f t="shared" si="44"/>
        <v>0</v>
      </c>
      <c r="CH31" s="477">
        <f t="shared" si="45"/>
        <v>0</v>
      </c>
      <c r="CI31" s="479">
        <f t="shared" si="46"/>
        <v>0</v>
      </c>
      <c r="CJ31" s="480">
        <f t="shared" si="47"/>
        <v>0</v>
      </c>
      <c r="CK31" s="479">
        <f t="shared" si="48"/>
        <v>0</v>
      </c>
      <c r="CL31" s="480">
        <f t="shared" si="49"/>
        <v>0</v>
      </c>
      <c r="CM31" s="481">
        <f t="shared" si="50"/>
        <v>0</v>
      </c>
      <c r="CN31" s="101"/>
      <c r="CO31" s="101"/>
      <c r="CP31" s="101"/>
      <c r="CQ31" s="101"/>
      <c r="CR31" s="101"/>
      <c r="CS31" s="101"/>
      <c r="CT31" s="101"/>
      <c r="CU31" s="101"/>
      <c r="CV31" s="101"/>
      <c r="CW31" s="101"/>
      <c r="CX31" s="101"/>
      <c r="CY31" s="101"/>
      <c r="CZ31" s="101"/>
      <c r="DA31" s="101"/>
      <c r="DB31" s="287">
        <v>9</v>
      </c>
      <c r="DC31" s="286">
        <f t="shared" si="10"/>
        <v>9</v>
      </c>
      <c r="DD31" s="304">
        <f t="shared" si="3"/>
        <v>0</v>
      </c>
      <c r="DE31" s="85">
        <f t="shared" si="4"/>
        <v>0</v>
      </c>
      <c r="DF31" s="258">
        <f t="shared" si="5"/>
        <v>12.851405622489963</v>
      </c>
      <c r="DG31" s="86"/>
      <c r="DH31" s="728" t="s">
        <v>213</v>
      </c>
      <c r="DI31" s="729"/>
      <c r="DJ31" s="730">
        <f>COUNTIF($DE$23:$DE$62,"&gt;=41")-COUNTIF($DE$23:$DE$62,"&gt;=51")</f>
        <v>0</v>
      </c>
      <c r="DK31" s="731"/>
      <c r="DL31" s="115"/>
      <c r="DM31" s="102"/>
      <c r="DN31" s="105"/>
      <c r="DO31" s="108"/>
      <c r="DU31" s="298">
        <f t="shared" si="6"/>
        <v>9</v>
      </c>
      <c r="DV31" s="301">
        <f t="shared" si="7"/>
        <v>0</v>
      </c>
      <c r="DW31" s="259">
        <f t="shared" si="8"/>
        <v>0</v>
      </c>
      <c r="DX31" s="260">
        <f t="shared" si="9"/>
        <v>0</v>
      </c>
      <c r="DY31" s="256">
        <f t="shared" si="11"/>
        <v>0</v>
      </c>
    </row>
    <row r="32" spans="1:136" ht="13.2" customHeight="1" thickBot="1" x14ac:dyDescent="0.25">
      <c r="A32" s="88">
        <v>10</v>
      </c>
      <c r="B32" s="121"/>
      <c r="C32" s="110">
        <f>アンケート集計!H13</f>
        <v>0</v>
      </c>
      <c r="D32" s="374" t="str">
        <f t="shared" si="12"/>
        <v>C</v>
      </c>
      <c r="E32" s="189"/>
      <c r="F32" s="190"/>
      <c r="G32" s="190"/>
      <c r="H32" s="205"/>
      <c r="I32" s="190"/>
      <c r="J32" s="190"/>
      <c r="K32" s="236"/>
      <c r="L32" s="189"/>
      <c r="M32" s="190"/>
      <c r="N32" s="190"/>
      <c r="O32" s="191"/>
      <c r="P32" s="225"/>
      <c r="Q32" s="190"/>
      <c r="R32" s="190"/>
      <c r="S32" s="191"/>
      <c r="T32" s="225"/>
      <c r="U32" s="191"/>
      <c r="V32" s="225"/>
      <c r="W32" s="191"/>
      <c r="X32" s="225"/>
      <c r="Y32" s="190"/>
      <c r="Z32" s="191"/>
      <c r="AA32" s="215"/>
      <c r="AB32" s="205"/>
      <c r="AC32" s="225"/>
      <c r="AD32" s="190"/>
      <c r="AE32" s="236"/>
      <c r="AF32" s="189"/>
      <c r="AG32" s="190"/>
      <c r="AH32" s="190"/>
      <c r="AI32" s="190"/>
      <c r="AJ32" s="190"/>
      <c r="AK32" s="190"/>
      <c r="AL32" s="190"/>
      <c r="AM32" s="191"/>
      <c r="AN32" s="225"/>
      <c r="AO32" s="190"/>
      <c r="AP32" s="190"/>
      <c r="AQ32" s="191"/>
      <c r="AR32" s="264"/>
      <c r="AS32" s="205"/>
      <c r="AT32" s="205"/>
      <c r="AU32" s="236"/>
      <c r="AV32" s="244">
        <f t="shared" si="13"/>
        <v>0</v>
      </c>
      <c r="AW32" s="376" t="str">
        <f t="shared" si="14"/>
        <v>C</v>
      </c>
      <c r="AX32" s="245">
        <f t="shared" si="15"/>
        <v>0</v>
      </c>
      <c r="AY32" s="378" t="str">
        <f t="shared" si="16"/>
        <v>C</v>
      </c>
      <c r="AZ32" s="244">
        <f t="shared" si="17"/>
        <v>0</v>
      </c>
      <c r="BA32" s="245">
        <f t="shared" si="18"/>
        <v>0</v>
      </c>
      <c r="BB32" s="245">
        <f t="shared" si="19"/>
        <v>0</v>
      </c>
      <c r="BC32" s="246">
        <f t="shared" si="20"/>
        <v>0</v>
      </c>
      <c r="BD32" s="247">
        <f t="shared" si="21"/>
        <v>0</v>
      </c>
      <c r="BE32" s="438">
        <f t="shared" si="22"/>
        <v>12.851405622489963</v>
      </c>
      <c r="BF32" s="253"/>
      <c r="BG32" s="254"/>
      <c r="BH32" s="120">
        <f t="shared" si="0"/>
        <v>10</v>
      </c>
      <c r="BI32" s="121">
        <f t="shared" si="1"/>
        <v>0</v>
      </c>
      <c r="BJ32" s="493">
        <f t="shared" si="23"/>
        <v>0</v>
      </c>
      <c r="BK32" s="494" t="str">
        <f t="shared" si="2"/>
        <v>C</v>
      </c>
      <c r="BL32" s="494">
        <f t="shared" si="24"/>
        <v>0</v>
      </c>
      <c r="BM32" s="495" t="str">
        <f t="shared" si="2"/>
        <v>C</v>
      </c>
      <c r="BN32" s="493">
        <f t="shared" si="25"/>
        <v>0</v>
      </c>
      <c r="BO32" s="494">
        <f t="shared" si="26"/>
        <v>0</v>
      </c>
      <c r="BP32" s="494">
        <f t="shared" si="27"/>
        <v>0</v>
      </c>
      <c r="BQ32" s="495">
        <f t="shared" si="28"/>
        <v>0</v>
      </c>
      <c r="BR32" s="496">
        <f t="shared" si="29"/>
        <v>0</v>
      </c>
      <c r="BS32" s="497">
        <f t="shared" si="30"/>
        <v>0</v>
      </c>
      <c r="BT32" s="496">
        <f t="shared" si="31"/>
        <v>0</v>
      </c>
      <c r="BU32" s="498">
        <f t="shared" si="32"/>
        <v>0</v>
      </c>
      <c r="BV32" s="499">
        <f t="shared" si="33"/>
        <v>0</v>
      </c>
      <c r="BW32" s="498">
        <f t="shared" si="34"/>
        <v>0</v>
      </c>
      <c r="BX32" s="499">
        <f t="shared" si="35"/>
        <v>0</v>
      </c>
      <c r="BY32" s="498">
        <f t="shared" si="36"/>
        <v>0</v>
      </c>
      <c r="BZ32" s="499">
        <f t="shared" si="37"/>
        <v>0</v>
      </c>
      <c r="CA32" s="498">
        <f t="shared" si="38"/>
        <v>0</v>
      </c>
      <c r="CB32" s="499">
        <f t="shared" si="39"/>
        <v>0</v>
      </c>
      <c r="CC32" s="498">
        <f t="shared" si="40"/>
        <v>0</v>
      </c>
      <c r="CD32" s="499">
        <f t="shared" si="41"/>
        <v>0</v>
      </c>
      <c r="CE32" s="498">
        <f t="shared" si="42"/>
        <v>0</v>
      </c>
      <c r="CF32" s="499">
        <f t="shared" si="43"/>
        <v>0</v>
      </c>
      <c r="CG32" s="497">
        <f t="shared" si="44"/>
        <v>0</v>
      </c>
      <c r="CH32" s="496">
        <f t="shared" si="45"/>
        <v>0</v>
      </c>
      <c r="CI32" s="498">
        <f t="shared" si="46"/>
        <v>0</v>
      </c>
      <c r="CJ32" s="499">
        <f t="shared" si="47"/>
        <v>0</v>
      </c>
      <c r="CK32" s="498">
        <f t="shared" si="48"/>
        <v>0</v>
      </c>
      <c r="CL32" s="499">
        <f t="shared" si="49"/>
        <v>0</v>
      </c>
      <c r="CM32" s="500">
        <f t="shared" si="50"/>
        <v>0</v>
      </c>
      <c r="CN32" s="101"/>
      <c r="CO32" s="101"/>
      <c r="CP32" s="101"/>
      <c r="CQ32" s="101"/>
      <c r="CR32" s="101"/>
      <c r="CS32" s="101"/>
      <c r="CT32" s="101"/>
      <c r="CU32" s="101"/>
      <c r="CV32" s="101"/>
      <c r="CW32" s="101"/>
      <c r="CX32" s="101"/>
      <c r="CY32" s="101"/>
      <c r="CZ32" s="101"/>
      <c r="DA32" s="101"/>
      <c r="DB32" s="287">
        <v>10</v>
      </c>
      <c r="DC32" s="286">
        <f t="shared" si="10"/>
        <v>10</v>
      </c>
      <c r="DD32" s="304">
        <f t="shared" si="3"/>
        <v>0</v>
      </c>
      <c r="DE32" s="85">
        <f t="shared" si="4"/>
        <v>0</v>
      </c>
      <c r="DF32" s="258">
        <f t="shared" si="5"/>
        <v>12.851405622489963</v>
      </c>
      <c r="DG32" s="86"/>
      <c r="DH32" s="728" t="s">
        <v>214</v>
      </c>
      <c r="DI32" s="729"/>
      <c r="DJ32" s="730">
        <f>COUNTIF($DE$23:$DE$62,"&gt;=51")-COUNTIF($DE$23:$DE$62,"&gt;=61")</f>
        <v>0</v>
      </c>
      <c r="DK32" s="731"/>
      <c r="DL32" s="117"/>
      <c r="DM32" s="102"/>
      <c r="DN32" s="105"/>
      <c r="DO32" s="108"/>
      <c r="DP32" s="108"/>
      <c r="DQ32" s="108"/>
      <c r="DR32" s="108"/>
      <c r="DU32" s="298">
        <f t="shared" si="6"/>
        <v>10</v>
      </c>
      <c r="DV32" s="301">
        <f t="shared" si="7"/>
        <v>0</v>
      </c>
      <c r="DW32" s="259">
        <f t="shared" si="8"/>
        <v>0</v>
      </c>
      <c r="DX32" s="260">
        <f t="shared" si="9"/>
        <v>0</v>
      </c>
      <c r="DY32" s="256">
        <f t="shared" si="11"/>
        <v>0</v>
      </c>
    </row>
    <row r="33" spans="1:140" ht="13.2" customHeight="1" x14ac:dyDescent="0.2">
      <c r="A33" s="56">
        <v>11</v>
      </c>
      <c r="B33" s="320"/>
      <c r="C33" s="78">
        <f>アンケート集計!H14</f>
        <v>0</v>
      </c>
      <c r="D33" s="291" t="str">
        <f t="shared" si="12"/>
        <v>C</v>
      </c>
      <c r="E33" s="321"/>
      <c r="F33" s="322"/>
      <c r="G33" s="322"/>
      <c r="H33" s="323"/>
      <c r="I33" s="322"/>
      <c r="J33" s="322"/>
      <c r="K33" s="324"/>
      <c r="L33" s="321"/>
      <c r="M33" s="322"/>
      <c r="N33" s="322"/>
      <c r="O33" s="325"/>
      <c r="P33" s="326"/>
      <c r="Q33" s="322"/>
      <c r="R33" s="322"/>
      <c r="S33" s="325"/>
      <c r="T33" s="326"/>
      <c r="U33" s="325"/>
      <c r="V33" s="326"/>
      <c r="W33" s="325"/>
      <c r="X33" s="326"/>
      <c r="Y33" s="322"/>
      <c r="Z33" s="325"/>
      <c r="AA33" s="327"/>
      <c r="AB33" s="323"/>
      <c r="AC33" s="326"/>
      <c r="AD33" s="322"/>
      <c r="AE33" s="324"/>
      <c r="AF33" s="321"/>
      <c r="AG33" s="322"/>
      <c r="AH33" s="322"/>
      <c r="AI33" s="322"/>
      <c r="AJ33" s="322"/>
      <c r="AK33" s="322"/>
      <c r="AL33" s="322"/>
      <c r="AM33" s="325"/>
      <c r="AN33" s="326"/>
      <c r="AO33" s="322"/>
      <c r="AP33" s="322"/>
      <c r="AQ33" s="325"/>
      <c r="AR33" s="328"/>
      <c r="AS33" s="323"/>
      <c r="AT33" s="323"/>
      <c r="AU33" s="324"/>
      <c r="AV33" s="329">
        <f t="shared" si="13"/>
        <v>0</v>
      </c>
      <c r="AW33" s="294" t="str">
        <f t="shared" si="14"/>
        <v>C</v>
      </c>
      <c r="AX33" s="330">
        <f t="shared" si="15"/>
        <v>0</v>
      </c>
      <c r="AY33" s="293" t="str">
        <f t="shared" si="16"/>
        <v>C</v>
      </c>
      <c r="AZ33" s="329">
        <f t="shared" si="17"/>
        <v>0</v>
      </c>
      <c r="BA33" s="330">
        <f t="shared" si="18"/>
        <v>0</v>
      </c>
      <c r="BB33" s="330">
        <f t="shared" si="19"/>
        <v>0</v>
      </c>
      <c r="BC33" s="331">
        <f t="shared" si="20"/>
        <v>0</v>
      </c>
      <c r="BD33" s="332">
        <f t="shared" si="21"/>
        <v>0</v>
      </c>
      <c r="BE33" s="434">
        <f t="shared" si="22"/>
        <v>12.851405622489963</v>
      </c>
      <c r="BF33" s="253"/>
      <c r="BG33" s="254"/>
      <c r="BH33" s="333">
        <f t="shared" si="0"/>
        <v>11</v>
      </c>
      <c r="BI33" s="334">
        <f t="shared" si="1"/>
        <v>0</v>
      </c>
      <c r="BJ33" s="501">
        <f t="shared" si="23"/>
        <v>0</v>
      </c>
      <c r="BK33" s="502" t="str">
        <f t="shared" si="2"/>
        <v>C</v>
      </c>
      <c r="BL33" s="502">
        <f t="shared" si="24"/>
        <v>0</v>
      </c>
      <c r="BM33" s="503" t="str">
        <f t="shared" si="2"/>
        <v>C</v>
      </c>
      <c r="BN33" s="501">
        <f t="shared" si="25"/>
        <v>0</v>
      </c>
      <c r="BO33" s="502">
        <f t="shared" si="26"/>
        <v>0</v>
      </c>
      <c r="BP33" s="502">
        <f t="shared" si="27"/>
        <v>0</v>
      </c>
      <c r="BQ33" s="503">
        <f t="shared" si="28"/>
        <v>0</v>
      </c>
      <c r="BR33" s="477">
        <f t="shared" si="29"/>
        <v>0</v>
      </c>
      <c r="BS33" s="478">
        <f t="shared" si="30"/>
        <v>0</v>
      </c>
      <c r="BT33" s="477">
        <f t="shared" si="31"/>
        <v>0</v>
      </c>
      <c r="BU33" s="479">
        <f t="shared" si="32"/>
        <v>0</v>
      </c>
      <c r="BV33" s="480">
        <f t="shared" si="33"/>
        <v>0</v>
      </c>
      <c r="BW33" s="479">
        <f t="shared" si="34"/>
        <v>0</v>
      </c>
      <c r="BX33" s="480">
        <f t="shared" si="35"/>
        <v>0</v>
      </c>
      <c r="BY33" s="479">
        <f t="shared" si="36"/>
        <v>0</v>
      </c>
      <c r="BZ33" s="480">
        <f t="shared" si="37"/>
        <v>0</v>
      </c>
      <c r="CA33" s="479">
        <f t="shared" si="38"/>
        <v>0</v>
      </c>
      <c r="CB33" s="480">
        <f t="shared" si="39"/>
        <v>0</v>
      </c>
      <c r="CC33" s="479">
        <f t="shared" si="40"/>
        <v>0</v>
      </c>
      <c r="CD33" s="480">
        <f t="shared" si="41"/>
        <v>0</v>
      </c>
      <c r="CE33" s="479">
        <f t="shared" si="42"/>
        <v>0</v>
      </c>
      <c r="CF33" s="480">
        <f t="shared" si="43"/>
        <v>0</v>
      </c>
      <c r="CG33" s="478">
        <f t="shared" si="44"/>
        <v>0</v>
      </c>
      <c r="CH33" s="477">
        <f t="shared" si="45"/>
        <v>0</v>
      </c>
      <c r="CI33" s="479">
        <f t="shared" si="46"/>
        <v>0</v>
      </c>
      <c r="CJ33" s="480">
        <f t="shared" si="47"/>
        <v>0</v>
      </c>
      <c r="CK33" s="479">
        <f t="shared" si="48"/>
        <v>0</v>
      </c>
      <c r="CL33" s="480">
        <f t="shared" si="49"/>
        <v>0</v>
      </c>
      <c r="CM33" s="481">
        <f t="shared" si="50"/>
        <v>0</v>
      </c>
      <c r="CN33" s="101"/>
      <c r="CO33" s="101"/>
      <c r="CP33" s="101"/>
      <c r="CQ33" s="101"/>
      <c r="CR33" s="101"/>
      <c r="CS33" s="101"/>
      <c r="CT33" s="101"/>
      <c r="CU33" s="101"/>
      <c r="CV33" s="101"/>
      <c r="CW33" s="101"/>
      <c r="CX33" s="101"/>
      <c r="CY33" s="101"/>
      <c r="CZ33" s="101"/>
      <c r="DA33" s="101"/>
      <c r="DB33" s="287">
        <v>11</v>
      </c>
      <c r="DC33" s="286">
        <f t="shared" si="10"/>
        <v>11</v>
      </c>
      <c r="DD33" s="304">
        <f t="shared" si="3"/>
        <v>0</v>
      </c>
      <c r="DE33" s="85">
        <f t="shared" si="4"/>
        <v>0</v>
      </c>
      <c r="DF33" s="258">
        <f t="shared" si="5"/>
        <v>12.851405622489963</v>
      </c>
      <c r="DG33" s="112"/>
      <c r="DH33" s="742" t="s">
        <v>215</v>
      </c>
      <c r="DI33" s="743"/>
      <c r="DJ33" s="730">
        <f>COUNTIF($DE$23:$DE$62,"&gt;=61")-COUNTIF($DE$23:$DE$62,"&gt;=71")</f>
        <v>0</v>
      </c>
      <c r="DK33" s="731"/>
      <c r="DU33" s="298">
        <f t="shared" si="6"/>
        <v>11</v>
      </c>
      <c r="DV33" s="301">
        <f t="shared" si="7"/>
        <v>0</v>
      </c>
      <c r="DW33" s="259">
        <f t="shared" si="8"/>
        <v>0</v>
      </c>
      <c r="DX33" s="260">
        <f t="shared" si="9"/>
        <v>0</v>
      </c>
      <c r="DY33" s="256">
        <f t="shared" si="11"/>
        <v>0</v>
      </c>
    </row>
    <row r="34" spans="1:140" ht="13.2" customHeight="1" x14ac:dyDescent="0.2">
      <c r="A34" s="88">
        <v>12</v>
      </c>
      <c r="B34" s="109"/>
      <c r="C34" s="90">
        <f>アンケート集計!H15</f>
        <v>0</v>
      </c>
      <c r="D34" s="372" t="str">
        <f t="shared" si="12"/>
        <v>C</v>
      </c>
      <c r="E34" s="183"/>
      <c r="F34" s="184"/>
      <c r="G34" s="184"/>
      <c r="H34" s="203"/>
      <c r="I34" s="184"/>
      <c r="J34" s="184"/>
      <c r="K34" s="234"/>
      <c r="L34" s="183"/>
      <c r="M34" s="184"/>
      <c r="N34" s="184"/>
      <c r="O34" s="185"/>
      <c r="P34" s="223"/>
      <c r="Q34" s="184"/>
      <c r="R34" s="184"/>
      <c r="S34" s="185"/>
      <c r="T34" s="223"/>
      <c r="U34" s="185"/>
      <c r="V34" s="223"/>
      <c r="W34" s="185"/>
      <c r="X34" s="223"/>
      <c r="Y34" s="184"/>
      <c r="Z34" s="185"/>
      <c r="AA34" s="213"/>
      <c r="AB34" s="203"/>
      <c r="AC34" s="223"/>
      <c r="AD34" s="184"/>
      <c r="AE34" s="234"/>
      <c r="AF34" s="183"/>
      <c r="AG34" s="184"/>
      <c r="AH34" s="184"/>
      <c r="AI34" s="184"/>
      <c r="AJ34" s="184"/>
      <c r="AK34" s="184"/>
      <c r="AL34" s="184"/>
      <c r="AM34" s="185"/>
      <c r="AN34" s="223"/>
      <c r="AO34" s="184"/>
      <c r="AP34" s="184"/>
      <c r="AQ34" s="185"/>
      <c r="AR34" s="262"/>
      <c r="AS34" s="203"/>
      <c r="AT34" s="203"/>
      <c r="AU34" s="234"/>
      <c r="AV34" s="242">
        <f t="shared" si="13"/>
        <v>0</v>
      </c>
      <c r="AW34" s="312" t="str">
        <f t="shared" si="14"/>
        <v>C</v>
      </c>
      <c r="AX34" s="91">
        <f t="shared" si="15"/>
        <v>0</v>
      </c>
      <c r="AY34" s="313" t="str">
        <f t="shared" si="16"/>
        <v>C</v>
      </c>
      <c r="AZ34" s="242">
        <f t="shared" si="17"/>
        <v>0</v>
      </c>
      <c r="BA34" s="91">
        <f t="shared" si="18"/>
        <v>0</v>
      </c>
      <c r="BB34" s="91">
        <f t="shared" si="19"/>
        <v>0</v>
      </c>
      <c r="BC34" s="92">
        <f t="shared" si="20"/>
        <v>0</v>
      </c>
      <c r="BD34" s="243">
        <f t="shared" si="21"/>
        <v>0</v>
      </c>
      <c r="BE34" s="435">
        <f t="shared" si="22"/>
        <v>12.851405622489963</v>
      </c>
      <c r="BF34" s="253"/>
      <c r="BG34" s="254"/>
      <c r="BH34" s="88">
        <f t="shared" si="0"/>
        <v>12</v>
      </c>
      <c r="BI34" s="89">
        <f t="shared" si="1"/>
        <v>0</v>
      </c>
      <c r="BJ34" s="482">
        <f t="shared" si="23"/>
        <v>0</v>
      </c>
      <c r="BK34" s="483" t="str">
        <f t="shared" si="2"/>
        <v>C</v>
      </c>
      <c r="BL34" s="483">
        <f t="shared" si="24"/>
        <v>0</v>
      </c>
      <c r="BM34" s="484" t="str">
        <f t="shared" si="2"/>
        <v>C</v>
      </c>
      <c r="BN34" s="482">
        <f t="shared" si="25"/>
        <v>0</v>
      </c>
      <c r="BO34" s="483">
        <f t="shared" si="26"/>
        <v>0</v>
      </c>
      <c r="BP34" s="483">
        <f t="shared" si="27"/>
        <v>0</v>
      </c>
      <c r="BQ34" s="484">
        <f t="shared" si="28"/>
        <v>0</v>
      </c>
      <c r="BR34" s="485">
        <f t="shared" si="29"/>
        <v>0</v>
      </c>
      <c r="BS34" s="486">
        <f t="shared" si="30"/>
        <v>0</v>
      </c>
      <c r="BT34" s="485">
        <f t="shared" si="31"/>
        <v>0</v>
      </c>
      <c r="BU34" s="487">
        <f t="shared" si="32"/>
        <v>0</v>
      </c>
      <c r="BV34" s="488">
        <f t="shared" si="33"/>
        <v>0</v>
      </c>
      <c r="BW34" s="487">
        <f t="shared" si="34"/>
        <v>0</v>
      </c>
      <c r="BX34" s="488">
        <f t="shared" si="35"/>
        <v>0</v>
      </c>
      <c r="BY34" s="487">
        <f t="shared" si="36"/>
        <v>0</v>
      </c>
      <c r="BZ34" s="488">
        <f t="shared" si="37"/>
        <v>0</v>
      </c>
      <c r="CA34" s="487">
        <f t="shared" si="38"/>
        <v>0</v>
      </c>
      <c r="CB34" s="488">
        <f t="shared" si="39"/>
        <v>0</v>
      </c>
      <c r="CC34" s="487">
        <f t="shared" si="40"/>
        <v>0</v>
      </c>
      <c r="CD34" s="488">
        <f t="shared" si="41"/>
        <v>0</v>
      </c>
      <c r="CE34" s="487">
        <f t="shared" si="42"/>
        <v>0</v>
      </c>
      <c r="CF34" s="488">
        <f t="shared" si="43"/>
        <v>0</v>
      </c>
      <c r="CG34" s="486">
        <f t="shared" si="44"/>
        <v>0</v>
      </c>
      <c r="CH34" s="485">
        <f t="shared" si="45"/>
        <v>0</v>
      </c>
      <c r="CI34" s="487">
        <f t="shared" si="46"/>
        <v>0</v>
      </c>
      <c r="CJ34" s="488">
        <f t="shared" si="47"/>
        <v>0</v>
      </c>
      <c r="CK34" s="487">
        <f t="shared" si="48"/>
        <v>0</v>
      </c>
      <c r="CL34" s="488">
        <f t="shared" si="49"/>
        <v>0</v>
      </c>
      <c r="CM34" s="489">
        <f t="shared" si="50"/>
        <v>0</v>
      </c>
      <c r="CN34" s="101"/>
      <c r="CO34" s="101"/>
      <c r="CP34" s="101"/>
      <c r="CQ34" s="101"/>
      <c r="CR34" s="101"/>
      <c r="CS34" s="101"/>
      <c r="CT34" s="101"/>
      <c r="CU34" s="101"/>
      <c r="CV34" s="101"/>
      <c r="CW34" s="101"/>
      <c r="CX34" s="101"/>
      <c r="CY34" s="101"/>
      <c r="CZ34" s="101"/>
      <c r="DA34" s="101"/>
      <c r="DB34" s="287">
        <v>12</v>
      </c>
      <c r="DC34" s="286">
        <f t="shared" si="10"/>
        <v>12</v>
      </c>
      <c r="DD34" s="304">
        <f t="shared" si="3"/>
        <v>0</v>
      </c>
      <c r="DE34" s="85">
        <f t="shared" si="4"/>
        <v>0</v>
      </c>
      <c r="DF34" s="258">
        <f t="shared" si="5"/>
        <v>12.851405622489963</v>
      </c>
      <c r="DG34" s="112"/>
      <c r="DH34" s="742" t="s">
        <v>216</v>
      </c>
      <c r="DI34" s="743"/>
      <c r="DJ34" s="730">
        <f>COUNTIF($DE$23:$DE$62,"&gt;=71")-COUNTIF($DE$23:$DE$62,"&gt;=81")</f>
        <v>0</v>
      </c>
      <c r="DK34" s="731"/>
      <c r="DU34" s="298">
        <f t="shared" si="6"/>
        <v>12</v>
      </c>
      <c r="DV34" s="301">
        <f t="shared" si="7"/>
        <v>0</v>
      </c>
      <c r="DW34" s="259">
        <f t="shared" si="8"/>
        <v>0</v>
      </c>
      <c r="DX34" s="260">
        <f t="shared" si="9"/>
        <v>0</v>
      </c>
      <c r="DY34" s="256">
        <f t="shared" si="11"/>
        <v>0</v>
      </c>
      <c r="EA34" s="113"/>
    </row>
    <row r="35" spans="1:140" ht="13.2" customHeight="1" x14ac:dyDescent="0.2">
      <c r="A35" s="56">
        <v>13</v>
      </c>
      <c r="B35" s="111"/>
      <c r="C35" s="95">
        <f>アンケート集計!H16</f>
        <v>0</v>
      </c>
      <c r="D35" s="22" t="str">
        <f t="shared" si="12"/>
        <v>C</v>
      </c>
      <c r="E35" s="186"/>
      <c r="F35" s="187"/>
      <c r="G35" s="187"/>
      <c r="H35" s="204"/>
      <c r="I35" s="187"/>
      <c r="J35" s="187"/>
      <c r="K35" s="235"/>
      <c r="L35" s="186"/>
      <c r="M35" s="187"/>
      <c r="N35" s="187"/>
      <c r="O35" s="188"/>
      <c r="P35" s="224"/>
      <c r="Q35" s="187"/>
      <c r="R35" s="187"/>
      <c r="S35" s="188"/>
      <c r="T35" s="224"/>
      <c r="U35" s="188"/>
      <c r="V35" s="224"/>
      <c r="W35" s="188"/>
      <c r="X35" s="224"/>
      <c r="Y35" s="187"/>
      <c r="Z35" s="188"/>
      <c r="AA35" s="214"/>
      <c r="AB35" s="204"/>
      <c r="AC35" s="224"/>
      <c r="AD35" s="187"/>
      <c r="AE35" s="235"/>
      <c r="AF35" s="186"/>
      <c r="AG35" s="187"/>
      <c r="AH35" s="187"/>
      <c r="AI35" s="187"/>
      <c r="AJ35" s="187"/>
      <c r="AK35" s="187"/>
      <c r="AL35" s="187"/>
      <c r="AM35" s="188"/>
      <c r="AN35" s="224"/>
      <c r="AO35" s="187"/>
      <c r="AP35" s="187"/>
      <c r="AQ35" s="188"/>
      <c r="AR35" s="263"/>
      <c r="AS35" s="204"/>
      <c r="AT35" s="204"/>
      <c r="AU35" s="235"/>
      <c r="AV35" s="96">
        <f t="shared" si="13"/>
        <v>0</v>
      </c>
      <c r="AW35" s="310" t="str">
        <f t="shared" si="14"/>
        <v>C</v>
      </c>
      <c r="AX35" s="97">
        <f t="shared" si="15"/>
        <v>0</v>
      </c>
      <c r="AY35" s="311" t="str">
        <f t="shared" si="16"/>
        <v>C</v>
      </c>
      <c r="AZ35" s="96">
        <f t="shared" si="17"/>
        <v>0</v>
      </c>
      <c r="BA35" s="97">
        <f t="shared" si="18"/>
        <v>0</v>
      </c>
      <c r="BB35" s="97">
        <f t="shared" si="19"/>
        <v>0</v>
      </c>
      <c r="BC35" s="98">
        <f t="shared" si="20"/>
        <v>0</v>
      </c>
      <c r="BD35" s="99">
        <f t="shared" si="21"/>
        <v>0</v>
      </c>
      <c r="BE35" s="436">
        <f t="shared" si="22"/>
        <v>12.851405622489963</v>
      </c>
      <c r="BF35" s="253"/>
      <c r="BG35" s="254"/>
      <c r="BH35" s="56">
        <f t="shared" si="0"/>
        <v>13</v>
      </c>
      <c r="BI35" s="94">
        <f t="shared" si="1"/>
        <v>0</v>
      </c>
      <c r="BJ35" s="490">
        <f t="shared" si="23"/>
        <v>0</v>
      </c>
      <c r="BK35" s="491" t="str">
        <f t="shared" si="2"/>
        <v>C</v>
      </c>
      <c r="BL35" s="491">
        <f t="shared" si="24"/>
        <v>0</v>
      </c>
      <c r="BM35" s="492" t="str">
        <f t="shared" si="2"/>
        <v>C</v>
      </c>
      <c r="BN35" s="490">
        <f t="shared" si="25"/>
        <v>0</v>
      </c>
      <c r="BO35" s="491">
        <f t="shared" si="26"/>
        <v>0</v>
      </c>
      <c r="BP35" s="491">
        <f t="shared" si="27"/>
        <v>0</v>
      </c>
      <c r="BQ35" s="492">
        <f t="shared" si="28"/>
        <v>0</v>
      </c>
      <c r="BR35" s="477">
        <f t="shared" si="29"/>
        <v>0</v>
      </c>
      <c r="BS35" s="478">
        <f t="shared" si="30"/>
        <v>0</v>
      </c>
      <c r="BT35" s="477">
        <f t="shared" si="31"/>
        <v>0</v>
      </c>
      <c r="BU35" s="479">
        <f t="shared" si="32"/>
        <v>0</v>
      </c>
      <c r="BV35" s="480">
        <f t="shared" si="33"/>
        <v>0</v>
      </c>
      <c r="BW35" s="479">
        <f t="shared" si="34"/>
        <v>0</v>
      </c>
      <c r="BX35" s="480">
        <f t="shared" si="35"/>
        <v>0</v>
      </c>
      <c r="BY35" s="479">
        <f t="shared" si="36"/>
        <v>0</v>
      </c>
      <c r="BZ35" s="480">
        <f t="shared" si="37"/>
        <v>0</v>
      </c>
      <c r="CA35" s="479">
        <f t="shared" si="38"/>
        <v>0</v>
      </c>
      <c r="CB35" s="480">
        <f t="shared" si="39"/>
        <v>0</v>
      </c>
      <c r="CC35" s="479">
        <f t="shared" si="40"/>
        <v>0</v>
      </c>
      <c r="CD35" s="480">
        <f t="shared" si="41"/>
        <v>0</v>
      </c>
      <c r="CE35" s="479">
        <f t="shared" si="42"/>
        <v>0</v>
      </c>
      <c r="CF35" s="480">
        <f t="shared" si="43"/>
        <v>0</v>
      </c>
      <c r="CG35" s="478">
        <f t="shared" si="44"/>
        <v>0</v>
      </c>
      <c r="CH35" s="477">
        <f t="shared" si="45"/>
        <v>0</v>
      </c>
      <c r="CI35" s="479">
        <f t="shared" si="46"/>
        <v>0</v>
      </c>
      <c r="CJ35" s="480">
        <f t="shared" si="47"/>
        <v>0</v>
      </c>
      <c r="CK35" s="479">
        <f t="shared" si="48"/>
        <v>0</v>
      </c>
      <c r="CL35" s="480">
        <f t="shared" si="49"/>
        <v>0</v>
      </c>
      <c r="CM35" s="481">
        <f t="shared" si="50"/>
        <v>0</v>
      </c>
      <c r="CN35" s="101"/>
      <c r="CO35" s="101"/>
      <c r="CP35" s="101"/>
      <c r="CQ35" s="101"/>
      <c r="CR35" s="101"/>
      <c r="CS35" s="101"/>
      <c r="CT35" s="101"/>
      <c r="CU35" s="101"/>
      <c r="CV35" s="101"/>
      <c r="CW35" s="101"/>
      <c r="CX35" s="101"/>
      <c r="CY35" s="101"/>
      <c r="CZ35" s="101"/>
      <c r="DA35" s="101"/>
      <c r="DB35" s="287">
        <v>13</v>
      </c>
      <c r="DC35" s="286">
        <f t="shared" si="10"/>
        <v>13</v>
      </c>
      <c r="DD35" s="304">
        <f t="shared" si="3"/>
        <v>0</v>
      </c>
      <c r="DE35" s="85">
        <f t="shared" si="4"/>
        <v>0</v>
      </c>
      <c r="DF35" s="258">
        <f t="shared" si="5"/>
        <v>12.851405622489963</v>
      </c>
      <c r="DG35" s="112"/>
      <c r="DH35" s="728" t="s">
        <v>217</v>
      </c>
      <c r="DI35" s="729"/>
      <c r="DJ35" s="730">
        <f>COUNTIF($DE$23:$DE$62,"&gt;=81")-COUNTIF($DE$23:$DE$62,"&gt;=91")</f>
        <v>0</v>
      </c>
      <c r="DK35" s="731"/>
      <c r="DS35" s="151"/>
      <c r="DU35" s="298">
        <f t="shared" si="6"/>
        <v>13</v>
      </c>
      <c r="DV35" s="301">
        <f t="shared" si="7"/>
        <v>0</v>
      </c>
      <c r="DW35" s="259">
        <f t="shared" si="8"/>
        <v>0</v>
      </c>
      <c r="DX35" s="260">
        <f t="shared" si="9"/>
        <v>0</v>
      </c>
      <c r="DY35" s="256">
        <f t="shared" si="11"/>
        <v>0</v>
      </c>
      <c r="EA35" s="104"/>
    </row>
    <row r="36" spans="1:140" ht="13.2" customHeight="1" thickBot="1" x14ac:dyDescent="0.25">
      <c r="A36" s="88">
        <v>14</v>
      </c>
      <c r="B36" s="109"/>
      <c r="C36" s="90">
        <f>アンケート集計!H17</f>
        <v>0</v>
      </c>
      <c r="D36" s="372" t="str">
        <f t="shared" si="12"/>
        <v>C</v>
      </c>
      <c r="E36" s="183"/>
      <c r="F36" s="184"/>
      <c r="G36" s="184"/>
      <c r="H36" s="203"/>
      <c r="I36" s="184"/>
      <c r="J36" s="184"/>
      <c r="K36" s="234"/>
      <c r="L36" s="183"/>
      <c r="M36" s="184"/>
      <c r="N36" s="184"/>
      <c r="O36" s="185"/>
      <c r="P36" s="223"/>
      <c r="Q36" s="184"/>
      <c r="R36" s="184"/>
      <c r="S36" s="185"/>
      <c r="T36" s="223"/>
      <c r="U36" s="185"/>
      <c r="V36" s="223"/>
      <c r="W36" s="185"/>
      <c r="X36" s="223"/>
      <c r="Y36" s="184"/>
      <c r="Z36" s="185"/>
      <c r="AA36" s="213"/>
      <c r="AB36" s="203"/>
      <c r="AC36" s="223"/>
      <c r="AD36" s="184"/>
      <c r="AE36" s="234"/>
      <c r="AF36" s="183"/>
      <c r="AG36" s="184"/>
      <c r="AH36" s="184"/>
      <c r="AI36" s="184"/>
      <c r="AJ36" s="184"/>
      <c r="AK36" s="184"/>
      <c r="AL36" s="184"/>
      <c r="AM36" s="185"/>
      <c r="AN36" s="223"/>
      <c r="AO36" s="184"/>
      <c r="AP36" s="184"/>
      <c r="AQ36" s="185"/>
      <c r="AR36" s="262"/>
      <c r="AS36" s="203"/>
      <c r="AT36" s="203"/>
      <c r="AU36" s="234"/>
      <c r="AV36" s="242">
        <f t="shared" si="13"/>
        <v>0</v>
      </c>
      <c r="AW36" s="312" t="str">
        <f t="shared" si="14"/>
        <v>C</v>
      </c>
      <c r="AX36" s="91">
        <f t="shared" si="15"/>
        <v>0</v>
      </c>
      <c r="AY36" s="313" t="str">
        <f t="shared" si="16"/>
        <v>C</v>
      </c>
      <c r="AZ36" s="242">
        <f t="shared" si="17"/>
        <v>0</v>
      </c>
      <c r="BA36" s="91">
        <f t="shared" si="18"/>
        <v>0</v>
      </c>
      <c r="BB36" s="91">
        <f t="shared" si="19"/>
        <v>0</v>
      </c>
      <c r="BC36" s="92">
        <f t="shared" si="20"/>
        <v>0</v>
      </c>
      <c r="BD36" s="243">
        <f t="shared" si="21"/>
        <v>0</v>
      </c>
      <c r="BE36" s="435">
        <f t="shared" si="22"/>
        <v>12.851405622489963</v>
      </c>
      <c r="BF36" s="253"/>
      <c r="BG36" s="254"/>
      <c r="BH36" s="88">
        <f t="shared" si="0"/>
        <v>14</v>
      </c>
      <c r="BI36" s="89">
        <f t="shared" si="1"/>
        <v>0</v>
      </c>
      <c r="BJ36" s="482">
        <f t="shared" si="23"/>
        <v>0</v>
      </c>
      <c r="BK36" s="483" t="str">
        <f t="shared" si="2"/>
        <v>C</v>
      </c>
      <c r="BL36" s="483">
        <f t="shared" si="24"/>
        <v>0</v>
      </c>
      <c r="BM36" s="484" t="str">
        <f t="shared" si="2"/>
        <v>C</v>
      </c>
      <c r="BN36" s="482">
        <f t="shared" si="25"/>
        <v>0</v>
      </c>
      <c r="BO36" s="483">
        <f t="shared" si="26"/>
        <v>0</v>
      </c>
      <c r="BP36" s="483">
        <f t="shared" si="27"/>
        <v>0</v>
      </c>
      <c r="BQ36" s="484">
        <f t="shared" si="28"/>
        <v>0</v>
      </c>
      <c r="BR36" s="485">
        <f t="shared" si="29"/>
        <v>0</v>
      </c>
      <c r="BS36" s="486">
        <f t="shared" si="30"/>
        <v>0</v>
      </c>
      <c r="BT36" s="485">
        <f t="shared" si="31"/>
        <v>0</v>
      </c>
      <c r="BU36" s="487">
        <f t="shared" si="32"/>
        <v>0</v>
      </c>
      <c r="BV36" s="488">
        <f t="shared" si="33"/>
        <v>0</v>
      </c>
      <c r="BW36" s="487">
        <f t="shared" si="34"/>
        <v>0</v>
      </c>
      <c r="BX36" s="488">
        <f t="shared" si="35"/>
        <v>0</v>
      </c>
      <c r="BY36" s="487">
        <f t="shared" si="36"/>
        <v>0</v>
      </c>
      <c r="BZ36" s="488">
        <f t="shared" si="37"/>
        <v>0</v>
      </c>
      <c r="CA36" s="487">
        <f t="shared" si="38"/>
        <v>0</v>
      </c>
      <c r="CB36" s="488">
        <f t="shared" si="39"/>
        <v>0</v>
      </c>
      <c r="CC36" s="487">
        <f t="shared" si="40"/>
        <v>0</v>
      </c>
      <c r="CD36" s="488">
        <f t="shared" si="41"/>
        <v>0</v>
      </c>
      <c r="CE36" s="487">
        <f t="shared" si="42"/>
        <v>0</v>
      </c>
      <c r="CF36" s="488">
        <f t="shared" si="43"/>
        <v>0</v>
      </c>
      <c r="CG36" s="486">
        <f t="shared" si="44"/>
        <v>0</v>
      </c>
      <c r="CH36" s="485">
        <f t="shared" si="45"/>
        <v>0</v>
      </c>
      <c r="CI36" s="487">
        <f t="shared" si="46"/>
        <v>0</v>
      </c>
      <c r="CJ36" s="488">
        <f t="shared" si="47"/>
        <v>0</v>
      </c>
      <c r="CK36" s="487">
        <f t="shared" si="48"/>
        <v>0</v>
      </c>
      <c r="CL36" s="488">
        <f t="shared" si="49"/>
        <v>0</v>
      </c>
      <c r="CM36" s="489">
        <f t="shared" si="50"/>
        <v>0</v>
      </c>
      <c r="CN36" s="101"/>
      <c r="CO36" s="101"/>
      <c r="CP36" s="101"/>
      <c r="CQ36" s="101"/>
      <c r="CR36" s="101"/>
      <c r="CS36" s="101"/>
      <c r="CT36" s="101"/>
      <c r="CU36" s="101"/>
      <c r="CV36" s="101"/>
      <c r="CW36" s="101"/>
      <c r="CX36" s="101"/>
      <c r="CY36" s="101"/>
      <c r="CZ36" s="101"/>
      <c r="DA36" s="101"/>
      <c r="DB36" s="287">
        <v>14</v>
      </c>
      <c r="DC36" s="286">
        <f t="shared" si="10"/>
        <v>14</v>
      </c>
      <c r="DD36" s="304">
        <f t="shared" si="3"/>
        <v>0</v>
      </c>
      <c r="DE36" s="85">
        <f t="shared" si="4"/>
        <v>0</v>
      </c>
      <c r="DF36" s="258">
        <f t="shared" si="5"/>
        <v>12.851405622489963</v>
      </c>
      <c r="DG36" s="112"/>
      <c r="DH36" s="768" t="s">
        <v>218</v>
      </c>
      <c r="DI36" s="769"/>
      <c r="DJ36" s="770">
        <f>COUNTIF($DE$23:$DE$62,"&gt;=91")-COUNTIF($DE$23:$DE$62,"&gt;=101")</f>
        <v>0</v>
      </c>
      <c r="DK36" s="771"/>
      <c r="DU36" s="298">
        <f t="shared" si="6"/>
        <v>14</v>
      </c>
      <c r="DV36" s="301">
        <f t="shared" si="7"/>
        <v>0</v>
      </c>
      <c r="DW36" s="259">
        <f t="shared" si="8"/>
        <v>0</v>
      </c>
      <c r="DX36" s="260">
        <f t="shared" si="9"/>
        <v>0</v>
      </c>
      <c r="DY36" s="256">
        <f t="shared" si="11"/>
        <v>0</v>
      </c>
    </row>
    <row r="37" spans="1:140" ht="13.2" customHeight="1" thickBot="1" x14ac:dyDescent="0.25">
      <c r="A37" s="56">
        <v>15</v>
      </c>
      <c r="B37" s="111"/>
      <c r="C37" s="95">
        <f>アンケート集計!H18</f>
        <v>0</v>
      </c>
      <c r="D37" s="22" t="str">
        <f t="shared" si="12"/>
        <v>C</v>
      </c>
      <c r="E37" s="186"/>
      <c r="F37" s="187"/>
      <c r="G37" s="187"/>
      <c r="H37" s="204"/>
      <c r="I37" s="187"/>
      <c r="J37" s="187"/>
      <c r="K37" s="235"/>
      <c r="L37" s="186"/>
      <c r="M37" s="187"/>
      <c r="N37" s="187"/>
      <c r="O37" s="188"/>
      <c r="P37" s="224"/>
      <c r="Q37" s="187"/>
      <c r="R37" s="187"/>
      <c r="S37" s="188"/>
      <c r="T37" s="224"/>
      <c r="U37" s="188"/>
      <c r="V37" s="224"/>
      <c r="W37" s="188"/>
      <c r="X37" s="224"/>
      <c r="Y37" s="187"/>
      <c r="Z37" s="188"/>
      <c r="AA37" s="214"/>
      <c r="AB37" s="204"/>
      <c r="AC37" s="224"/>
      <c r="AD37" s="187"/>
      <c r="AE37" s="235"/>
      <c r="AF37" s="186"/>
      <c r="AG37" s="187"/>
      <c r="AH37" s="187"/>
      <c r="AI37" s="187"/>
      <c r="AJ37" s="187"/>
      <c r="AK37" s="187"/>
      <c r="AL37" s="187"/>
      <c r="AM37" s="188"/>
      <c r="AN37" s="224"/>
      <c r="AO37" s="187"/>
      <c r="AP37" s="187"/>
      <c r="AQ37" s="188"/>
      <c r="AR37" s="263"/>
      <c r="AS37" s="204"/>
      <c r="AT37" s="204"/>
      <c r="AU37" s="235"/>
      <c r="AV37" s="96">
        <f t="shared" si="13"/>
        <v>0</v>
      </c>
      <c r="AW37" s="310" t="str">
        <f t="shared" si="14"/>
        <v>C</v>
      </c>
      <c r="AX37" s="97">
        <f t="shared" si="15"/>
        <v>0</v>
      </c>
      <c r="AY37" s="311" t="str">
        <f t="shared" si="16"/>
        <v>C</v>
      </c>
      <c r="AZ37" s="96">
        <f t="shared" si="17"/>
        <v>0</v>
      </c>
      <c r="BA37" s="97">
        <f t="shared" si="18"/>
        <v>0</v>
      </c>
      <c r="BB37" s="97">
        <f t="shared" si="19"/>
        <v>0</v>
      </c>
      <c r="BC37" s="98">
        <f t="shared" si="20"/>
        <v>0</v>
      </c>
      <c r="BD37" s="99">
        <f t="shared" si="21"/>
        <v>0</v>
      </c>
      <c r="BE37" s="436">
        <f t="shared" si="22"/>
        <v>12.851405622489963</v>
      </c>
      <c r="BF37" s="253"/>
      <c r="BG37" s="254"/>
      <c r="BH37" s="56">
        <f t="shared" si="0"/>
        <v>15</v>
      </c>
      <c r="BI37" s="94">
        <f t="shared" si="1"/>
        <v>0</v>
      </c>
      <c r="BJ37" s="490">
        <f t="shared" si="23"/>
        <v>0</v>
      </c>
      <c r="BK37" s="491" t="str">
        <f t="shared" si="2"/>
        <v>C</v>
      </c>
      <c r="BL37" s="491">
        <f t="shared" si="24"/>
        <v>0</v>
      </c>
      <c r="BM37" s="492" t="str">
        <f t="shared" si="2"/>
        <v>C</v>
      </c>
      <c r="BN37" s="490">
        <f t="shared" si="25"/>
        <v>0</v>
      </c>
      <c r="BO37" s="491">
        <f t="shared" si="26"/>
        <v>0</v>
      </c>
      <c r="BP37" s="491">
        <f t="shared" si="27"/>
        <v>0</v>
      </c>
      <c r="BQ37" s="492">
        <f t="shared" si="28"/>
        <v>0</v>
      </c>
      <c r="BR37" s="477">
        <f t="shared" si="29"/>
        <v>0</v>
      </c>
      <c r="BS37" s="478">
        <f t="shared" si="30"/>
        <v>0</v>
      </c>
      <c r="BT37" s="477">
        <f t="shared" si="31"/>
        <v>0</v>
      </c>
      <c r="BU37" s="479">
        <f t="shared" si="32"/>
        <v>0</v>
      </c>
      <c r="BV37" s="480">
        <f t="shared" si="33"/>
        <v>0</v>
      </c>
      <c r="BW37" s="479">
        <f t="shared" si="34"/>
        <v>0</v>
      </c>
      <c r="BX37" s="480">
        <f t="shared" si="35"/>
        <v>0</v>
      </c>
      <c r="BY37" s="479">
        <f t="shared" si="36"/>
        <v>0</v>
      </c>
      <c r="BZ37" s="480">
        <f t="shared" si="37"/>
        <v>0</v>
      </c>
      <c r="CA37" s="479">
        <f t="shared" si="38"/>
        <v>0</v>
      </c>
      <c r="CB37" s="480">
        <f t="shared" si="39"/>
        <v>0</v>
      </c>
      <c r="CC37" s="479">
        <f t="shared" si="40"/>
        <v>0</v>
      </c>
      <c r="CD37" s="480">
        <f t="shared" si="41"/>
        <v>0</v>
      </c>
      <c r="CE37" s="479">
        <f t="shared" si="42"/>
        <v>0</v>
      </c>
      <c r="CF37" s="480">
        <f t="shared" si="43"/>
        <v>0</v>
      </c>
      <c r="CG37" s="478">
        <f t="shared" si="44"/>
        <v>0</v>
      </c>
      <c r="CH37" s="477">
        <f t="shared" si="45"/>
        <v>0</v>
      </c>
      <c r="CI37" s="479">
        <f t="shared" si="46"/>
        <v>0</v>
      </c>
      <c r="CJ37" s="480">
        <f t="shared" si="47"/>
        <v>0</v>
      </c>
      <c r="CK37" s="479">
        <f t="shared" si="48"/>
        <v>0</v>
      </c>
      <c r="CL37" s="480">
        <f t="shared" si="49"/>
        <v>0</v>
      </c>
      <c r="CM37" s="481">
        <f t="shared" si="50"/>
        <v>0</v>
      </c>
      <c r="CN37" s="101"/>
      <c r="CO37" s="101"/>
      <c r="CP37" s="101"/>
      <c r="CQ37" s="101"/>
      <c r="CR37" s="101"/>
      <c r="CS37" s="101"/>
      <c r="CT37" s="101"/>
      <c r="CU37" s="101"/>
      <c r="CV37" s="101"/>
      <c r="CW37" s="101"/>
      <c r="CX37" s="101"/>
      <c r="CY37" s="101"/>
      <c r="CZ37" s="101"/>
      <c r="DA37" s="101"/>
      <c r="DB37" s="287">
        <v>15</v>
      </c>
      <c r="DC37" s="286">
        <f t="shared" si="10"/>
        <v>15</v>
      </c>
      <c r="DD37" s="304">
        <f t="shared" si="3"/>
        <v>0</v>
      </c>
      <c r="DE37" s="85">
        <f t="shared" si="4"/>
        <v>0</v>
      </c>
      <c r="DF37" s="258">
        <f t="shared" si="5"/>
        <v>12.851405622489963</v>
      </c>
      <c r="DG37" s="112"/>
      <c r="DH37" s="772" t="s">
        <v>219</v>
      </c>
      <c r="DI37" s="773"/>
      <c r="DJ37" s="774">
        <f>SUM(DJ27:DK36)</f>
        <v>40</v>
      </c>
      <c r="DK37" s="775"/>
      <c r="DU37" s="298">
        <f t="shared" si="6"/>
        <v>15</v>
      </c>
      <c r="DV37" s="301">
        <f t="shared" si="7"/>
        <v>0</v>
      </c>
      <c r="DW37" s="259">
        <f t="shared" si="8"/>
        <v>0</v>
      </c>
      <c r="DX37" s="260">
        <f t="shared" si="9"/>
        <v>0</v>
      </c>
      <c r="DY37" s="256">
        <f t="shared" si="11"/>
        <v>0</v>
      </c>
    </row>
    <row r="38" spans="1:140" ht="13.2" customHeight="1" x14ac:dyDescent="0.2">
      <c r="A38" s="88">
        <v>16</v>
      </c>
      <c r="B38" s="109"/>
      <c r="C38" s="90">
        <f>アンケート集計!H19</f>
        <v>0</v>
      </c>
      <c r="D38" s="372" t="str">
        <f t="shared" si="12"/>
        <v>C</v>
      </c>
      <c r="E38" s="183"/>
      <c r="F38" s="184"/>
      <c r="G38" s="184"/>
      <c r="H38" s="203"/>
      <c r="I38" s="184"/>
      <c r="J38" s="184"/>
      <c r="K38" s="234"/>
      <c r="L38" s="183"/>
      <c r="M38" s="184"/>
      <c r="N38" s="184"/>
      <c r="O38" s="185"/>
      <c r="P38" s="223"/>
      <c r="Q38" s="184"/>
      <c r="R38" s="184"/>
      <c r="S38" s="185"/>
      <c r="T38" s="223"/>
      <c r="U38" s="185"/>
      <c r="V38" s="223"/>
      <c r="W38" s="185"/>
      <c r="X38" s="223"/>
      <c r="Y38" s="184"/>
      <c r="Z38" s="185"/>
      <c r="AA38" s="213"/>
      <c r="AB38" s="203"/>
      <c r="AC38" s="223"/>
      <c r="AD38" s="184"/>
      <c r="AE38" s="234"/>
      <c r="AF38" s="183"/>
      <c r="AG38" s="184"/>
      <c r="AH38" s="184"/>
      <c r="AI38" s="184"/>
      <c r="AJ38" s="184"/>
      <c r="AK38" s="184"/>
      <c r="AL38" s="184"/>
      <c r="AM38" s="185"/>
      <c r="AN38" s="223"/>
      <c r="AO38" s="184"/>
      <c r="AP38" s="184"/>
      <c r="AQ38" s="185"/>
      <c r="AR38" s="262"/>
      <c r="AS38" s="203"/>
      <c r="AT38" s="203"/>
      <c r="AU38" s="234"/>
      <c r="AV38" s="242">
        <f t="shared" si="13"/>
        <v>0</v>
      </c>
      <c r="AW38" s="312" t="str">
        <f t="shared" si="14"/>
        <v>C</v>
      </c>
      <c r="AX38" s="91">
        <f t="shared" si="15"/>
        <v>0</v>
      </c>
      <c r="AY38" s="313" t="str">
        <f t="shared" si="16"/>
        <v>C</v>
      </c>
      <c r="AZ38" s="242">
        <f t="shared" si="17"/>
        <v>0</v>
      </c>
      <c r="BA38" s="91">
        <f t="shared" si="18"/>
        <v>0</v>
      </c>
      <c r="BB38" s="91">
        <f t="shared" si="19"/>
        <v>0</v>
      </c>
      <c r="BC38" s="92">
        <f t="shared" si="20"/>
        <v>0</v>
      </c>
      <c r="BD38" s="243">
        <f t="shared" si="21"/>
        <v>0</v>
      </c>
      <c r="BE38" s="435">
        <f t="shared" si="22"/>
        <v>12.851405622489963</v>
      </c>
      <c r="BF38" s="253"/>
      <c r="BG38" s="254"/>
      <c r="BH38" s="88">
        <f t="shared" si="0"/>
        <v>16</v>
      </c>
      <c r="BI38" s="89">
        <f t="shared" si="1"/>
        <v>0</v>
      </c>
      <c r="BJ38" s="482">
        <f t="shared" si="23"/>
        <v>0</v>
      </c>
      <c r="BK38" s="483" t="str">
        <f t="shared" si="2"/>
        <v>C</v>
      </c>
      <c r="BL38" s="483">
        <f t="shared" si="24"/>
        <v>0</v>
      </c>
      <c r="BM38" s="484" t="str">
        <f t="shared" si="2"/>
        <v>C</v>
      </c>
      <c r="BN38" s="482">
        <f t="shared" si="25"/>
        <v>0</v>
      </c>
      <c r="BO38" s="483">
        <f t="shared" si="26"/>
        <v>0</v>
      </c>
      <c r="BP38" s="483">
        <f t="shared" si="27"/>
        <v>0</v>
      </c>
      <c r="BQ38" s="484">
        <f t="shared" si="28"/>
        <v>0</v>
      </c>
      <c r="BR38" s="485">
        <f t="shared" si="29"/>
        <v>0</v>
      </c>
      <c r="BS38" s="486">
        <f t="shared" si="30"/>
        <v>0</v>
      </c>
      <c r="BT38" s="485">
        <f t="shared" si="31"/>
        <v>0</v>
      </c>
      <c r="BU38" s="487">
        <f t="shared" si="32"/>
        <v>0</v>
      </c>
      <c r="BV38" s="488">
        <f t="shared" si="33"/>
        <v>0</v>
      </c>
      <c r="BW38" s="487">
        <f t="shared" si="34"/>
        <v>0</v>
      </c>
      <c r="BX38" s="488">
        <f t="shared" si="35"/>
        <v>0</v>
      </c>
      <c r="BY38" s="487">
        <f t="shared" si="36"/>
        <v>0</v>
      </c>
      <c r="BZ38" s="488">
        <f t="shared" si="37"/>
        <v>0</v>
      </c>
      <c r="CA38" s="487">
        <f t="shared" si="38"/>
        <v>0</v>
      </c>
      <c r="CB38" s="488">
        <f t="shared" si="39"/>
        <v>0</v>
      </c>
      <c r="CC38" s="487">
        <f t="shared" si="40"/>
        <v>0</v>
      </c>
      <c r="CD38" s="488">
        <f t="shared" si="41"/>
        <v>0</v>
      </c>
      <c r="CE38" s="487">
        <f t="shared" si="42"/>
        <v>0</v>
      </c>
      <c r="CF38" s="488">
        <f t="shared" si="43"/>
        <v>0</v>
      </c>
      <c r="CG38" s="486">
        <f t="shared" si="44"/>
        <v>0</v>
      </c>
      <c r="CH38" s="485">
        <f t="shared" si="45"/>
        <v>0</v>
      </c>
      <c r="CI38" s="487">
        <f t="shared" si="46"/>
        <v>0</v>
      </c>
      <c r="CJ38" s="488">
        <f t="shared" si="47"/>
        <v>0</v>
      </c>
      <c r="CK38" s="487">
        <f t="shared" si="48"/>
        <v>0</v>
      </c>
      <c r="CL38" s="488">
        <f t="shared" si="49"/>
        <v>0</v>
      </c>
      <c r="CM38" s="489">
        <f t="shared" si="50"/>
        <v>0</v>
      </c>
      <c r="CN38" s="101"/>
      <c r="CO38" s="101"/>
      <c r="CP38" s="101"/>
      <c r="CQ38" s="101"/>
      <c r="CR38" s="101"/>
      <c r="CS38" s="101"/>
      <c r="CT38" s="101"/>
      <c r="CU38" s="101"/>
      <c r="CV38" s="101"/>
      <c r="CW38" s="101"/>
      <c r="CX38" s="101"/>
      <c r="CY38" s="101"/>
      <c r="CZ38" s="101"/>
      <c r="DA38" s="101"/>
      <c r="DB38" s="287">
        <v>16</v>
      </c>
      <c r="DC38" s="286">
        <f t="shared" si="10"/>
        <v>16</v>
      </c>
      <c r="DD38" s="304">
        <f t="shared" si="3"/>
        <v>0</v>
      </c>
      <c r="DE38" s="85">
        <f t="shared" si="4"/>
        <v>0</v>
      </c>
      <c r="DF38" s="258">
        <f t="shared" si="5"/>
        <v>12.851405622489963</v>
      </c>
      <c r="DG38" s="112"/>
      <c r="DU38" s="298">
        <f t="shared" si="6"/>
        <v>16</v>
      </c>
      <c r="DV38" s="301">
        <f t="shared" si="7"/>
        <v>0</v>
      </c>
      <c r="DW38" s="259">
        <f t="shared" si="8"/>
        <v>0</v>
      </c>
      <c r="DX38" s="260">
        <f t="shared" si="9"/>
        <v>0</v>
      </c>
      <c r="DY38" s="256">
        <f t="shared" si="11"/>
        <v>0</v>
      </c>
    </row>
    <row r="39" spans="1:140" ht="13.2" customHeight="1" x14ac:dyDescent="0.2">
      <c r="A39" s="56">
        <v>17</v>
      </c>
      <c r="B39" s="111"/>
      <c r="C39" s="95">
        <f>アンケート集計!H20</f>
        <v>0</v>
      </c>
      <c r="D39" s="22" t="str">
        <f t="shared" si="12"/>
        <v>C</v>
      </c>
      <c r="E39" s="186"/>
      <c r="F39" s="187"/>
      <c r="G39" s="187"/>
      <c r="H39" s="204"/>
      <c r="I39" s="187"/>
      <c r="J39" s="187"/>
      <c r="K39" s="235"/>
      <c r="L39" s="186"/>
      <c r="M39" s="187"/>
      <c r="N39" s="187"/>
      <c r="O39" s="188"/>
      <c r="P39" s="224"/>
      <c r="Q39" s="187"/>
      <c r="R39" s="187"/>
      <c r="S39" s="188"/>
      <c r="T39" s="224"/>
      <c r="U39" s="188"/>
      <c r="V39" s="224"/>
      <c r="W39" s="188"/>
      <c r="X39" s="224"/>
      <c r="Y39" s="187"/>
      <c r="Z39" s="188"/>
      <c r="AA39" s="214"/>
      <c r="AB39" s="204"/>
      <c r="AC39" s="224"/>
      <c r="AD39" s="187"/>
      <c r="AE39" s="235"/>
      <c r="AF39" s="186"/>
      <c r="AG39" s="187"/>
      <c r="AH39" s="187"/>
      <c r="AI39" s="187"/>
      <c r="AJ39" s="187"/>
      <c r="AK39" s="187"/>
      <c r="AL39" s="187"/>
      <c r="AM39" s="188"/>
      <c r="AN39" s="224"/>
      <c r="AO39" s="187"/>
      <c r="AP39" s="187"/>
      <c r="AQ39" s="188"/>
      <c r="AR39" s="263"/>
      <c r="AS39" s="204"/>
      <c r="AT39" s="204"/>
      <c r="AU39" s="235"/>
      <c r="AV39" s="96">
        <f t="shared" si="13"/>
        <v>0</v>
      </c>
      <c r="AW39" s="310" t="str">
        <f t="shared" si="14"/>
        <v>C</v>
      </c>
      <c r="AX39" s="97">
        <f t="shared" si="15"/>
        <v>0</v>
      </c>
      <c r="AY39" s="311" t="str">
        <f t="shared" si="16"/>
        <v>C</v>
      </c>
      <c r="AZ39" s="96">
        <f t="shared" si="17"/>
        <v>0</v>
      </c>
      <c r="BA39" s="97">
        <f t="shared" si="18"/>
        <v>0</v>
      </c>
      <c r="BB39" s="97">
        <f t="shared" si="19"/>
        <v>0</v>
      </c>
      <c r="BC39" s="98">
        <f t="shared" si="20"/>
        <v>0</v>
      </c>
      <c r="BD39" s="99">
        <f t="shared" si="21"/>
        <v>0</v>
      </c>
      <c r="BE39" s="436">
        <f t="shared" si="22"/>
        <v>12.851405622489963</v>
      </c>
      <c r="BF39" s="253"/>
      <c r="BG39" s="254"/>
      <c r="BH39" s="56">
        <f t="shared" si="0"/>
        <v>17</v>
      </c>
      <c r="BI39" s="94">
        <f t="shared" si="1"/>
        <v>0</v>
      </c>
      <c r="BJ39" s="490">
        <f t="shared" si="23"/>
        <v>0</v>
      </c>
      <c r="BK39" s="491" t="str">
        <f t="shared" ref="BK39:BM62" si="51">AW39</f>
        <v>C</v>
      </c>
      <c r="BL39" s="491">
        <f t="shared" si="24"/>
        <v>0</v>
      </c>
      <c r="BM39" s="492" t="str">
        <f t="shared" si="51"/>
        <v>C</v>
      </c>
      <c r="BN39" s="490">
        <f t="shared" si="25"/>
        <v>0</v>
      </c>
      <c r="BO39" s="491">
        <f t="shared" si="26"/>
        <v>0</v>
      </c>
      <c r="BP39" s="491">
        <f t="shared" si="27"/>
        <v>0</v>
      </c>
      <c r="BQ39" s="492">
        <f t="shared" si="28"/>
        <v>0</v>
      </c>
      <c r="BR39" s="477">
        <f t="shared" si="29"/>
        <v>0</v>
      </c>
      <c r="BS39" s="478">
        <f t="shared" si="30"/>
        <v>0</v>
      </c>
      <c r="BT39" s="477">
        <f t="shared" si="31"/>
        <v>0</v>
      </c>
      <c r="BU39" s="479">
        <f t="shared" si="32"/>
        <v>0</v>
      </c>
      <c r="BV39" s="480">
        <f t="shared" si="33"/>
        <v>0</v>
      </c>
      <c r="BW39" s="479">
        <f t="shared" si="34"/>
        <v>0</v>
      </c>
      <c r="BX39" s="480">
        <f t="shared" si="35"/>
        <v>0</v>
      </c>
      <c r="BY39" s="479">
        <f t="shared" si="36"/>
        <v>0</v>
      </c>
      <c r="BZ39" s="480">
        <f t="shared" si="37"/>
        <v>0</v>
      </c>
      <c r="CA39" s="479">
        <f t="shared" si="38"/>
        <v>0</v>
      </c>
      <c r="CB39" s="480">
        <f t="shared" si="39"/>
        <v>0</v>
      </c>
      <c r="CC39" s="479">
        <f t="shared" si="40"/>
        <v>0</v>
      </c>
      <c r="CD39" s="480">
        <f t="shared" si="41"/>
        <v>0</v>
      </c>
      <c r="CE39" s="479">
        <f t="shared" si="42"/>
        <v>0</v>
      </c>
      <c r="CF39" s="480">
        <f t="shared" si="43"/>
        <v>0</v>
      </c>
      <c r="CG39" s="478">
        <f t="shared" si="44"/>
        <v>0</v>
      </c>
      <c r="CH39" s="477">
        <f t="shared" si="45"/>
        <v>0</v>
      </c>
      <c r="CI39" s="479">
        <f t="shared" si="46"/>
        <v>0</v>
      </c>
      <c r="CJ39" s="480">
        <f t="shared" si="47"/>
        <v>0</v>
      </c>
      <c r="CK39" s="479">
        <f t="shared" si="48"/>
        <v>0</v>
      </c>
      <c r="CL39" s="480">
        <f t="shared" si="49"/>
        <v>0</v>
      </c>
      <c r="CM39" s="481">
        <f t="shared" si="50"/>
        <v>0</v>
      </c>
      <c r="CN39" s="101"/>
      <c r="CO39" s="101"/>
      <c r="CP39" s="101"/>
      <c r="CQ39" s="101"/>
      <c r="CR39" s="101"/>
      <c r="CS39" s="101"/>
      <c r="CT39" s="101"/>
      <c r="CU39" s="101"/>
      <c r="CV39" s="101"/>
      <c r="CW39" s="101"/>
      <c r="CX39" s="101"/>
      <c r="CY39" s="101"/>
      <c r="CZ39" s="101"/>
      <c r="DA39" s="101"/>
      <c r="DB39" s="287">
        <v>17</v>
      </c>
      <c r="DC39" s="286">
        <f t="shared" si="10"/>
        <v>17</v>
      </c>
      <c r="DD39" s="304">
        <f t="shared" si="3"/>
        <v>0</v>
      </c>
      <c r="DE39" s="85">
        <f t="shared" si="4"/>
        <v>0</v>
      </c>
      <c r="DF39" s="258">
        <f t="shared" si="5"/>
        <v>12.851405622489963</v>
      </c>
      <c r="DG39" s="351"/>
      <c r="DH39" s="352"/>
      <c r="DI39" s="352"/>
      <c r="DJ39" s="352"/>
      <c r="DK39" s="352"/>
      <c r="DL39" s="352"/>
      <c r="DM39" s="352"/>
      <c r="DN39" s="352"/>
      <c r="DO39" s="352"/>
      <c r="DP39" s="352"/>
      <c r="DQ39" s="352"/>
      <c r="DR39" s="352"/>
      <c r="DS39" s="352"/>
      <c r="DT39" s="350"/>
      <c r="DU39" s="298">
        <f t="shared" si="6"/>
        <v>17</v>
      </c>
      <c r="DV39" s="301">
        <f t="shared" si="7"/>
        <v>0</v>
      </c>
      <c r="DW39" s="259">
        <f t="shared" si="8"/>
        <v>0</v>
      </c>
      <c r="DX39" s="260">
        <f t="shared" si="9"/>
        <v>0</v>
      </c>
      <c r="DY39" s="256">
        <f t="shared" si="11"/>
        <v>0</v>
      </c>
    </row>
    <row r="40" spans="1:140" ht="13.2" customHeight="1" x14ac:dyDescent="0.2">
      <c r="A40" s="88">
        <v>18</v>
      </c>
      <c r="B40" s="109"/>
      <c r="C40" s="90">
        <f>アンケート集計!H21</f>
        <v>0</v>
      </c>
      <c r="D40" s="372" t="str">
        <f t="shared" si="12"/>
        <v>C</v>
      </c>
      <c r="E40" s="183"/>
      <c r="F40" s="184"/>
      <c r="G40" s="184"/>
      <c r="H40" s="203"/>
      <c r="I40" s="184"/>
      <c r="J40" s="184"/>
      <c r="K40" s="234"/>
      <c r="L40" s="183"/>
      <c r="M40" s="184"/>
      <c r="N40" s="184"/>
      <c r="O40" s="185"/>
      <c r="P40" s="223"/>
      <c r="Q40" s="184"/>
      <c r="R40" s="184"/>
      <c r="S40" s="185"/>
      <c r="T40" s="223"/>
      <c r="U40" s="185"/>
      <c r="V40" s="223"/>
      <c r="W40" s="185"/>
      <c r="X40" s="223"/>
      <c r="Y40" s="184"/>
      <c r="Z40" s="185"/>
      <c r="AA40" s="213"/>
      <c r="AB40" s="203"/>
      <c r="AC40" s="223"/>
      <c r="AD40" s="184"/>
      <c r="AE40" s="234"/>
      <c r="AF40" s="183"/>
      <c r="AG40" s="184"/>
      <c r="AH40" s="184"/>
      <c r="AI40" s="184"/>
      <c r="AJ40" s="184"/>
      <c r="AK40" s="184"/>
      <c r="AL40" s="184"/>
      <c r="AM40" s="185"/>
      <c r="AN40" s="223"/>
      <c r="AO40" s="184"/>
      <c r="AP40" s="184"/>
      <c r="AQ40" s="185"/>
      <c r="AR40" s="262"/>
      <c r="AS40" s="203"/>
      <c r="AT40" s="203"/>
      <c r="AU40" s="234"/>
      <c r="AV40" s="242">
        <f t="shared" si="13"/>
        <v>0</v>
      </c>
      <c r="AW40" s="312" t="str">
        <f t="shared" si="14"/>
        <v>C</v>
      </c>
      <c r="AX40" s="91">
        <f t="shared" si="15"/>
        <v>0</v>
      </c>
      <c r="AY40" s="313" t="str">
        <f t="shared" si="16"/>
        <v>C</v>
      </c>
      <c r="AZ40" s="242">
        <f t="shared" si="17"/>
        <v>0</v>
      </c>
      <c r="BA40" s="91">
        <f t="shared" si="18"/>
        <v>0</v>
      </c>
      <c r="BB40" s="91">
        <f t="shared" si="19"/>
        <v>0</v>
      </c>
      <c r="BC40" s="92">
        <f t="shared" si="20"/>
        <v>0</v>
      </c>
      <c r="BD40" s="243">
        <f t="shared" si="21"/>
        <v>0</v>
      </c>
      <c r="BE40" s="435">
        <f t="shared" si="22"/>
        <v>12.851405622489963</v>
      </c>
      <c r="BF40" s="253"/>
      <c r="BG40" s="254"/>
      <c r="BH40" s="88">
        <f t="shared" si="0"/>
        <v>18</v>
      </c>
      <c r="BI40" s="89">
        <f t="shared" si="1"/>
        <v>0</v>
      </c>
      <c r="BJ40" s="482">
        <f t="shared" si="23"/>
        <v>0</v>
      </c>
      <c r="BK40" s="483" t="str">
        <f t="shared" si="51"/>
        <v>C</v>
      </c>
      <c r="BL40" s="483">
        <f t="shared" si="24"/>
        <v>0</v>
      </c>
      <c r="BM40" s="484" t="str">
        <f t="shared" si="51"/>
        <v>C</v>
      </c>
      <c r="BN40" s="482">
        <f>AZ40/40*100</f>
        <v>0</v>
      </c>
      <c r="BO40" s="483">
        <f>BA40/14*100</f>
        <v>0</v>
      </c>
      <c r="BP40" s="483">
        <f t="shared" si="27"/>
        <v>0</v>
      </c>
      <c r="BQ40" s="484">
        <f t="shared" si="28"/>
        <v>0</v>
      </c>
      <c r="BR40" s="485">
        <f t="shared" si="29"/>
        <v>0</v>
      </c>
      <c r="BS40" s="486">
        <f t="shared" si="30"/>
        <v>0</v>
      </c>
      <c r="BT40" s="485">
        <f t="shared" si="31"/>
        <v>0</v>
      </c>
      <c r="BU40" s="487">
        <f t="shared" si="32"/>
        <v>0</v>
      </c>
      <c r="BV40" s="488">
        <f t="shared" si="33"/>
        <v>0</v>
      </c>
      <c r="BW40" s="487">
        <f t="shared" si="34"/>
        <v>0</v>
      </c>
      <c r="BX40" s="488">
        <f t="shared" si="35"/>
        <v>0</v>
      </c>
      <c r="BY40" s="487">
        <f t="shared" si="36"/>
        <v>0</v>
      </c>
      <c r="BZ40" s="488">
        <f t="shared" si="37"/>
        <v>0</v>
      </c>
      <c r="CA40" s="487">
        <f t="shared" si="38"/>
        <v>0</v>
      </c>
      <c r="CB40" s="488">
        <f t="shared" si="39"/>
        <v>0</v>
      </c>
      <c r="CC40" s="487">
        <f t="shared" si="40"/>
        <v>0</v>
      </c>
      <c r="CD40" s="488">
        <f t="shared" si="41"/>
        <v>0</v>
      </c>
      <c r="CE40" s="487">
        <f t="shared" si="42"/>
        <v>0</v>
      </c>
      <c r="CF40" s="488">
        <f t="shared" si="43"/>
        <v>0</v>
      </c>
      <c r="CG40" s="486">
        <f t="shared" si="44"/>
        <v>0</v>
      </c>
      <c r="CH40" s="485">
        <f t="shared" si="45"/>
        <v>0</v>
      </c>
      <c r="CI40" s="487">
        <f t="shared" si="46"/>
        <v>0</v>
      </c>
      <c r="CJ40" s="488">
        <f t="shared" si="47"/>
        <v>0</v>
      </c>
      <c r="CK40" s="487">
        <f t="shared" si="48"/>
        <v>0</v>
      </c>
      <c r="CL40" s="488">
        <f t="shared" si="49"/>
        <v>0</v>
      </c>
      <c r="CM40" s="489">
        <f t="shared" si="50"/>
        <v>0</v>
      </c>
      <c r="CN40" s="101"/>
      <c r="CO40" s="101"/>
      <c r="CP40" s="101"/>
      <c r="CQ40" s="101"/>
      <c r="CR40" s="101"/>
      <c r="CS40" s="101"/>
      <c r="CT40" s="101"/>
      <c r="CU40" s="101"/>
      <c r="CV40" s="101"/>
      <c r="CW40" s="101"/>
      <c r="CX40" s="101"/>
      <c r="CY40" s="101"/>
      <c r="CZ40" s="101"/>
      <c r="DA40" s="101"/>
      <c r="DB40" s="287">
        <v>18</v>
      </c>
      <c r="DC40" s="286">
        <f t="shared" si="10"/>
        <v>18</v>
      </c>
      <c r="DD40" s="304">
        <f t="shared" si="3"/>
        <v>0</v>
      </c>
      <c r="DE40" s="85">
        <f t="shared" si="4"/>
        <v>0</v>
      </c>
      <c r="DF40" s="258">
        <f t="shared" si="5"/>
        <v>12.851405622489963</v>
      </c>
      <c r="DG40" s="351"/>
      <c r="DH40" s="352"/>
      <c r="DI40" s="352"/>
      <c r="DJ40" s="352"/>
      <c r="DK40" s="352"/>
      <c r="DL40" s="352"/>
      <c r="DM40" s="352"/>
      <c r="DN40" s="352"/>
      <c r="DO40" s="352"/>
      <c r="DP40" s="352"/>
      <c r="DQ40" s="352"/>
      <c r="DR40" s="352"/>
      <c r="DS40" s="352"/>
      <c r="DT40" s="350"/>
      <c r="DU40" s="298">
        <f t="shared" si="6"/>
        <v>18</v>
      </c>
      <c r="DV40" s="301">
        <f t="shared" si="7"/>
        <v>0</v>
      </c>
      <c r="DW40" s="259">
        <f t="shared" si="8"/>
        <v>0</v>
      </c>
      <c r="DX40" s="260">
        <f t="shared" si="9"/>
        <v>0</v>
      </c>
      <c r="DY40" s="256">
        <f t="shared" si="11"/>
        <v>0</v>
      </c>
      <c r="EA40" s="41"/>
      <c r="EB40" s="41"/>
      <c r="EC40" s="41"/>
      <c r="ED40" s="41"/>
      <c r="EE40" s="41"/>
      <c r="EF40" s="41"/>
      <c r="EG40" s="41"/>
      <c r="EH40" s="41"/>
      <c r="EI40" s="114"/>
      <c r="EJ40" s="114"/>
    </row>
    <row r="41" spans="1:140" ht="13.2" customHeight="1" x14ac:dyDescent="0.2">
      <c r="A41" s="56">
        <v>19</v>
      </c>
      <c r="B41" s="111"/>
      <c r="C41" s="95">
        <f>アンケート集計!H22</f>
        <v>0</v>
      </c>
      <c r="D41" s="22" t="str">
        <f t="shared" si="12"/>
        <v>C</v>
      </c>
      <c r="E41" s="186"/>
      <c r="F41" s="187"/>
      <c r="G41" s="187"/>
      <c r="H41" s="204"/>
      <c r="I41" s="187"/>
      <c r="J41" s="187"/>
      <c r="K41" s="235"/>
      <c r="L41" s="186"/>
      <c r="M41" s="187"/>
      <c r="N41" s="187"/>
      <c r="O41" s="188"/>
      <c r="P41" s="224"/>
      <c r="Q41" s="187"/>
      <c r="R41" s="187"/>
      <c r="S41" s="188"/>
      <c r="T41" s="224"/>
      <c r="U41" s="188"/>
      <c r="V41" s="224"/>
      <c r="W41" s="188"/>
      <c r="X41" s="224"/>
      <c r="Y41" s="187"/>
      <c r="Z41" s="188"/>
      <c r="AA41" s="214"/>
      <c r="AB41" s="204"/>
      <c r="AC41" s="224"/>
      <c r="AD41" s="187"/>
      <c r="AE41" s="235"/>
      <c r="AF41" s="186"/>
      <c r="AG41" s="187"/>
      <c r="AH41" s="187"/>
      <c r="AI41" s="187"/>
      <c r="AJ41" s="187"/>
      <c r="AK41" s="187"/>
      <c r="AL41" s="187"/>
      <c r="AM41" s="188"/>
      <c r="AN41" s="224"/>
      <c r="AO41" s="187"/>
      <c r="AP41" s="187"/>
      <c r="AQ41" s="188"/>
      <c r="AR41" s="263"/>
      <c r="AS41" s="204"/>
      <c r="AT41" s="204"/>
      <c r="AU41" s="235"/>
      <c r="AV41" s="96">
        <f t="shared" si="13"/>
        <v>0</v>
      </c>
      <c r="AW41" s="310" t="str">
        <f t="shared" si="14"/>
        <v>C</v>
      </c>
      <c r="AX41" s="97">
        <f t="shared" si="15"/>
        <v>0</v>
      </c>
      <c r="AY41" s="311" t="str">
        <f t="shared" si="16"/>
        <v>C</v>
      </c>
      <c r="AZ41" s="96">
        <f t="shared" si="17"/>
        <v>0</v>
      </c>
      <c r="BA41" s="97">
        <f t="shared" si="18"/>
        <v>0</v>
      </c>
      <c r="BB41" s="97">
        <f t="shared" si="19"/>
        <v>0</v>
      </c>
      <c r="BC41" s="98">
        <f t="shared" si="20"/>
        <v>0</v>
      </c>
      <c r="BD41" s="99">
        <f t="shared" si="21"/>
        <v>0</v>
      </c>
      <c r="BE41" s="436">
        <f t="shared" si="22"/>
        <v>12.851405622489963</v>
      </c>
      <c r="BF41" s="253"/>
      <c r="BG41" s="254"/>
      <c r="BH41" s="56">
        <f t="shared" si="0"/>
        <v>19</v>
      </c>
      <c r="BI41" s="94">
        <f t="shared" si="1"/>
        <v>0</v>
      </c>
      <c r="BJ41" s="490">
        <f t="shared" si="23"/>
        <v>0</v>
      </c>
      <c r="BK41" s="491" t="str">
        <f t="shared" si="51"/>
        <v>C</v>
      </c>
      <c r="BL41" s="491">
        <f t="shared" si="24"/>
        <v>0</v>
      </c>
      <c r="BM41" s="492" t="str">
        <f t="shared" si="51"/>
        <v>C</v>
      </c>
      <c r="BN41" s="490">
        <f t="shared" si="25"/>
        <v>0</v>
      </c>
      <c r="BO41" s="491">
        <f t="shared" si="26"/>
        <v>0</v>
      </c>
      <c r="BP41" s="491">
        <f t="shared" si="27"/>
        <v>0</v>
      </c>
      <c r="BQ41" s="492">
        <f t="shared" si="28"/>
        <v>0</v>
      </c>
      <c r="BR41" s="477">
        <f t="shared" si="29"/>
        <v>0</v>
      </c>
      <c r="BS41" s="478">
        <f t="shared" si="30"/>
        <v>0</v>
      </c>
      <c r="BT41" s="477">
        <f t="shared" si="31"/>
        <v>0</v>
      </c>
      <c r="BU41" s="479">
        <f t="shared" si="32"/>
        <v>0</v>
      </c>
      <c r="BV41" s="480">
        <f t="shared" si="33"/>
        <v>0</v>
      </c>
      <c r="BW41" s="479">
        <f t="shared" si="34"/>
        <v>0</v>
      </c>
      <c r="BX41" s="480">
        <f t="shared" si="35"/>
        <v>0</v>
      </c>
      <c r="BY41" s="479">
        <f t="shared" si="36"/>
        <v>0</v>
      </c>
      <c r="BZ41" s="480">
        <f t="shared" si="37"/>
        <v>0</v>
      </c>
      <c r="CA41" s="479">
        <f t="shared" si="38"/>
        <v>0</v>
      </c>
      <c r="CB41" s="480">
        <f t="shared" si="39"/>
        <v>0</v>
      </c>
      <c r="CC41" s="479">
        <f t="shared" si="40"/>
        <v>0</v>
      </c>
      <c r="CD41" s="480">
        <f t="shared" si="41"/>
        <v>0</v>
      </c>
      <c r="CE41" s="479">
        <f t="shared" si="42"/>
        <v>0</v>
      </c>
      <c r="CF41" s="480">
        <f t="shared" si="43"/>
        <v>0</v>
      </c>
      <c r="CG41" s="478">
        <f t="shared" si="44"/>
        <v>0</v>
      </c>
      <c r="CH41" s="477">
        <f t="shared" si="45"/>
        <v>0</v>
      </c>
      <c r="CI41" s="479">
        <f t="shared" si="46"/>
        <v>0</v>
      </c>
      <c r="CJ41" s="480">
        <f t="shared" si="47"/>
        <v>0</v>
      </c>
      <c r="CK41" s="479">
        <f t="shared" si="48"/>
        <v>0</v>
      </c>
      <c r="CL41" s="480">
        <f t="shared" si="49"/>
        <v>0</v>
      </c>
      <c r="CM41" s="481">
        <f t="shared" si="50"/>
        <v>0</v>
      </c>
      <c r="CN41" s="101"/>
      <c r="CO41" s="101"/>
      <c r="CP41" s="101"/>
      <c r="CQ41" s="101"/>
      <c r="CR41" s="101"/>
      <c r="CS41" s="101"/>
      <c r="CT41" s="101"/>
      <c r="CU41" s="101"/>
      <c r="CV41" s="101"/>
      <c r="CW41" s="101"/>
      <c r="CX41" s="101"/>
      <c r="CY41" s="101"/>
      <c r="CZ41" s="101"/>
      <c r="DA41" s="101"/>
      <c r="DB41" s="287">
        <v>19</v>
      </c>
      <c r="DC41" s="286">
        <f t="shared" si="10"/>
        <v>19</v>
      </c>
      <c r="DD41" s="304">
        <f t="shared" si="3"/>
        <v>0</v>
      </c>
      <c r="DE41" s="85">
        <f t="shared" si="4"/>
        <v>0</v>
      </c>
      <c r="DF41" s="258">
        <f t="shared" si="5"/>
        <v>12.851405622489963</v>
      </c>
      <c r="DG41" s="351"/>
      <c r="DH41" s="352"/>
      <c r="DI41" s="352"/>
      <c r="DJ41" s="352"/>
      <c r="DK41" s="352"/>
      <c r="DL41" s="352"/>
      <c r="DM41" s="352"/>
      <c r="DN41" s="352"/>
      <c r="DO41" s="352"/>
      <c r="DP41" s="352"/>
      <c r="DQ41" s="352"/>
      <c r="DR41" s="352"/>
      <c r="DS41" s="352"/>
      <c r="DT41" s="350"/>
      <c r="DU41" s="298">
        <f t="shared" si="6"/>
        <v>19</v>
      </c>
      <c r="DV41" s="301">
        <f t="shared" si="7"/>
        <v>0</v>
      </c>
      <c r="DW41" s="259">
        <f t="shared" si="8"/>
        <v>0</v>
      </c>
      <c r="DX41" s="260">
        <f t="shared" si="9"/>
        <v>0</v>
      </c>
      <c r="DY41" s="256">
        <f t="shared" si="11"/>
        <v>0</v>
      </c>
      <c r="EA41" s="41"/>
      <c r="EB41" s="41"/>
      <c r="EC41" s="41"/>
      <c r="ED41" s="41"/>
      <c r="EE41" s="41"/>
      <c r="EF41" s="41"/>
      <c r="EG41" s="41"/>
      <c r="EH41" s="41"/>
      <c r="EI41" s="114"/>
      <c r="EJ41" s="114"/>
    </row>
    <row r="42" spans="1:140" ht="13.2" customHeight="1" thickBot="1" x14ac:dyDescent="0.25">
      <c r="A42" s="88">
        <v>20</v>
      </c>
      <c r="B42" s="121"/>
      <c r="C42" s="110">
        <f>アンケート集計!H23</f>
        <v>0</v>
      </c>
      <c r="D42" s="374" t="str">
        <f t="shared" si="12"/>
        <v>C</v>
      </c>
      <c r="E42" s="189"/>
      <c r="F42" s="190"/>
      <c r="G42" s="190"/>
      <c r="H42" s="205"/>
      <c r="I42" s="190"/>
      <c r="J42" s="190"/>
      <c r="K42" s="236"/>
      <c r="L42" s="189"/>
      <c r="M42" s="190"/>
      <c r="N42" s="190"/>
      <c r="O42" s="191"/>
      <c r="P42" s="225"/>
      <c r="Q42" s="190"/>
      <c r="R42" s="190"/>
      <c r="S42" s="191"/>
      <c r="T42" s="225"/>
      <c r="U42" s="191"/>
      <c r="V42" s="225"/>
      <c r="W42" s="191"/>
      <c r="X42" s="225"/>
      <c r="Y42" s="190"/>
      <c r="Z42" s="191"/>
      <c r="AA42" s="215"/>
      <c r="AB42" s="205"/>
      <c r="AC42" s="225"/>
      <c r="AD42" s="190"/>
      <c r="AE42" s="236"/>
      <c r="AF42" s="189"/>
      <c r="AG42" s="190"/>
      <c r="AH42" s="190"/>
      <c r="AI42" s="190"/>
      <c r="AJ42" s="190"/>
      <c r="AK42" s="190"/>
      <c r="AL42" s="190"/>
      <c r="AM42" s="191"/>
      <c r="AN42" s="225"/>
      <c r="AO42" s="190"/>
      <c r="AP42" s="190"/>
      <c r="AQ42" s="191"/>
      <c r="AR42" s="264"/>
      <c r="AS42" s="205"/>
      <c r="AT42" s="205"/>
      <c r="AU42" s="236"/>
      <c r="AV42" s="244">
        <f t="shared" si="13"/>
        <v>0</v>
      </c>
      <c r="AW42" s="376" t="str">
        <f t="shared" si="14"/>
        <v>C</v>
      </c>
      <c r="AX42" s="245">
        <f t="shared" si="15"/>
        <v>0</v>
      </c>
      <c r="AY42" s="378" t="str">
        <f t="shared" si="16"/>
        <v>C</v>
      </c>
      <c r="AZ42" s="244">
        <f t="shared" si="17"/>
        <v>0</v>
      </c>
      <c r="BA42" s="245">
        <f t="shared" si="18"/>
        <v>0</v>
      </c>
      <c r="BB42" s="245">
        <f t="shared" si="19"/>
        <v>0</v>
      </c>
      <c r="BC42" s="246">
        <f t="shared" si="20"/>
        <v>0</v>
      </c>
      <c r="BD42" s="247">
        <f t="shared" si="21"/>
        <v>0</v>
      </c>
      <c r="BE42" s="438">
        <f t="shared" si="22"/>
        <v>12.851405622489963</v>
      </c>
      <c r="BF42" s="253"/>
      <c r="BG42" s="254"/>
      <c r="BH42" s="120">
        <f t="shared" si="0"/>
        <v>20</v>
      </c>
      <c r="BI42" s="121">
        <f t="shared" si="1"/>
        <v>0</v>
      </c>
      <c r="BJ42" s="493">
        <f t="shared" si="23"/>
        <v>0</v>
      </c>
      <c r="BK42" s="494" t="str">
        <f t="shared" si="51"/>
        <v>C</v>
      </c>
      <c r="BL42" s="494">
        <f t="shared" si="24"/>
        <v>0</v>
      </c>
      <c r="BM42" s="495" t="str">
        <f t="shared" si="51"/>
        <v>C</v>
      </c>
      <c r="BN42" s="493">
        <f t="shared" si="25"/>
        <v>0</v>
      </c>
      <c r="BO42" s="494">
        <f t="shared" si="26"/>
        <v>0</v>
      </c>
      <c r="BP42" s="494">
        <f t="shared" si="27"/>
        <v>0</v>
      </c>
      <c r="BQ42" s="495">
        <f t="shared" si="28"/>
        <v>0</v>
      </c>
      <c r="BR42" s="496">
        <f t="shared" si="29"/>
        <v>0</v>
      </c>
      <c r="BS42" s="497">
        <f t="shared" si="30"/>
        <v>0</v>
      </c>
      <c r="BT42" s="496">
        <f t="shared" si="31"/>
        <v>0</v>
      </c>
      <c r="BU42" s="498">
        <f t="shared" si="32"/>
        <v>0</v>
      </c>
      <c r="BV42" s="499">
        <f t="shared" si="33"/>
        <v>0</v>
      </c>
      <c r="BW42" s="498">
        <f t="shared" si="34"/>
        <v>0</v>
      </c>
      <c r="BX42" s="499">
        <f t="shared" si="35"/>
        <v>0</v>
      </c>
      <c r="BY42" s="498">
        <f t="shared" si="36"/>
        <v>0</v>
      </c>
      <c r="BZ42" s="499">
        <f t="shared" si="37"/>
        <v>0</v>
      </c>
      <c r="CA42" s="498">
        <f t="shared" si="38"/>
        <v>0</v>
      </c>
      <c r="CB42" s="499">
        <f t="shared" si="39"/>
        <v>0</v>
      </c>
      <c r="CC42" s="498">
        <f t="shared" si="40"/>
        <v>0</v>
      </c>
      <c r="CD42" s="499">
        <f t="shared" si="41"/>
        <v>0</v>
      </c>
      <c r="CE42" s="498">
        <f t="shared" si="42"/>
        <v>0</v>
      </c>
      <c r="CF42" s="499">
        <f t="shared" si="43"/>
        <v>0</v>
      </c>
      <c r="CG42" s="497">
        <f t="shared" si="44"/>
        <v>0</v>
      </c>
      <c r="CH42" s="496">
        <f t="shared" si="45"/>
        <v>0</v>
      </c>
      <c r="CI42" s="498">
        <f t="shared" si="46"/>
        <v>0</v>
      </c>
      <c r="CJ42" s="499">
        <f t="shared" si="47"/>
        <v>0</v>
      </c>
      <c r="CK42" s="498">
        <f t="shared" si="48"/>
        <v>0</v>
      </c>
      <c r="CL42" s="499">
        <f t="shared" si="49"/>
        <v>0</v>
      </c>
      <c r="CM42" s="500">
        <f t="shared" si="50"/>
        <v>0</v>
      </c>
      <c r="CN42" s="101"/>
      <c r="CO42" s="101"/>
      <c r="CP42" s="101"/>
      <c r="CQ42" s="101"/>
      <c r="CR42" s="101"/>
      <c r="CS42" s="101"/>
      <c r="CT42" s="101"/>
      <c r="CU42" s="101"/>
      <c r="CV42" s="101"/>
      <c r="CW42" s="101"/>
      <c r="CX42" s="101"/>
      <c r="CY42" s="101"/>
      <c r="CZ42" s="101"/>
      <c r="DA42" s="101"/>
      <c r="DB42" s="287">
        <v>20</v>
      </c>
      <c r="DC42" s="286">
        <f t="shared" si="10"/>
        <v>20</v>
      </c>
      <c r="DD42" s="304">
        <f t="shared" si="3"/>
        <v>0</v>
      </c>
      <c r="DE42" s="85">
        <f t="shared" si="4"/>
        <v>0</v>
      </c>
      <c r="DF42" s="258">
        <f t="shared" si="5"/>
        <v>12.851405622489963</v>
      </c>
      <c r="DG42" s="112"/>
      <c r="DU42" s="298">
        <f t="shared" si="6"/>
        <v>20</v>
      </c>
      <c r="DV42" s="301">
        <f t="shared" si="7"/>
        <v>0</v>
      </c>
      <c r="DW42" s="259">
        <f t="shared" si="8"/>
        <v>0</v>
      </c>
      <c r="DX42" s="260">
        <f t="shared" si="9"/>
        <v>0</v>
      </c>
      <c r="DY42" s="256">
        <f t="shared" si="11"/>
        <v>0</v>
      </c>
      <c r="EA42" s="41"/>
      <c r="EB42" s="41"/>
      <c r="EC42" s="41"/>
      <c r="ED42" s="41"/>
      <c r="EE42" s="41"/>
      <c r="EF42" s="41"/>
      <c r="EG42" s="41"/>
      <c r="EH42" s="41"/>
      <c r="EI42" s="114"/>
      <c r="EJ42" s="114"/>
    </row>
    <row r="43" spans="1:140" ht="13.2" customHeight="1" x14ac:dyDescent="0.2">
      <c r="A43" s="56">
        <v>21</v>
      </c>
      <c r="B43" s="320"/>
      <c r="C43" s="78">
        <f>アンケート集計!H24</f>
        <v>0</v>
      </c>
      <c r="D43" s="291" t="str">
        <f t="shared" si="12"/>
        <v>C</v>
      </c>
      <c r="E43" s="321"/>
      <c r="F43" s="322"/>
      <c r="G43" s="322"/>
      <c r="H43" s="323"/>
      <c r="I43" s="322"/>
      <c r="J43" s="322"/>
      <c r="K43" s="324"/>
      <c r="L43" s="321"/>
      <c r="M43" s="322"/>
      <c r="N43" s="322"/>
      <c r="O43" s="325"/>
      <c r="P43" s="326"/>
      <c r="Q43" s="322"/>
      <c r="R43" s="322"/>
      <c r="S43" s="325"/>
      <c r="T43" s="326"/>
      <c r="U43" s="325"/>
      <c r="V43" s="326"/>
      <c r="W43" s="325"/>
      <c r="X43" s="326"/>
      <c r="Y43" s="322"/>
      <c r="Z43" s="325"/>
      <c r="AA43" s="327"/>
      <c r="AB43" s="323"/>
      <c r="AC43" s="326"/>
      <c r="AD43" s="322"/>
      <c r="AE43" s="324"/>
      <c r="AF43" s="321"/>
      <c r="AG43" s="322"/>
      <c r="AH43" s="322"/>
      <c r="AI43" s="322"/>
      <c r="AJ43" s="322"/>
      <c r="AK43" s="322"/>
      <c r="AL43" s="322"/>
      <c r="AM43" s="325"/>
      <c r="AN43" s="326"/>
      <c r="AO43" s="322"/>
      <c r="AP43" s="322"/>
      <c r="AQ43" s="325"/>
      <c r="AR43" s="328"/>
      <c r="AS43" s="323"/>
      <c r="AT43" s="323"/>
      <c r="AU43" s="324"/>
      <c r="AV43" s="329">
        <f t="shared" si="13"/>
        <v>0</v>
      </c>
      <c r="AW43" s="294" t="str">
        <f t="shared" si="14"/>
        <v>C</v>
      </c>
      <c r="AX43" s="330">
        <f t="shared" si="15"/>
        <v>0</v>
      </c>
      <c r="AY43" s="293" t="str">
        <f t="shared" si="16"/>
        <v>C</v>
      </c>
      <c r="AZ43" s="329">
        <f t="shared" si="17"/>
        <v>0</v>
      </c>
      <c r="BA43" s="330">
        <f t="shared" si="18"/>
        <v>0</v>
      </c>
      <c r="BB43" s="330">
        <f t="shared" si="19"/>
        <v>0</v>
      </c>
      <c r="BC43" s="331">
        <f t="shared" si="20"/>
        <v>0</v>
      </c>
      <c r="BD43" s="332">
        <f t="shared" si="21"/>
        <v>0</v>
      </c>
      <c r="BE43" s="434">
        <f t="shared" si="22"/>
        <v>12.851405622489963</v>
      </c>
      <c r="BF43" s="253"/>
      <c r="BG43" s="254"/>
      <c r="BH43" s="333">
        <f t="shared" si="0"/>
        <v>21</v>
      </c>
      <c r="BI43" s="334">
        <f t="shared" si="1"/>
        <v>0</v>
      </c>
      <c r="BJ43" s="501">
        <f t="shared" si="23"/>
        <v>0</v>
      </c>
      <c r="BK43" s="502" t="str">
        <f t="shared" si="51"/>
        <v>C</v>
      </c>
      <c r="BL43" s="502">
        <f t="shared" si="24"/>
        <v>0</v>
      </c>
      <c r="BM43" s="503" t="str">
        <f t="shared" si="51"/>
        <v>C</v>
      </c>
      <c r="BN43" s="501">
        <f t="shared" si="25"/>
        <v>0</v>
      </c>
      <c r="BO43" s="502">
        <f t="shared" si="26"/>
        <v>0</v>
      </c>
      <c r="BP43" s="502">
        <f t="shared" si="27"/>
        <v>0</v>
      </c>
      <c r="BQ43" s="503">
        <f t="shared" si="28"/>
        <v>0</v>
      </c>
      <c r="BR43" s="477">
        <f t="shared" si="29"/>
        <v>0</v>
      </c>
      <c r="BS43" s="478">
        <f t="shared" si="30"/>
        <v>0</v>
      </c>
      <c r="BT43" s="477">
        <f t="shared" si="31"/>
        <v>0</v>
      </c>
      <c r="BU43" s="479">
        <f t="shared" si="32"/>
        <v>0</v>
      </c>
      <c r="BV43" s="480">
        <f t="shared" si="33"/>
        <v>0</v>
      </c>
      <c r="BW43" s="479">
        <f t="shared" si="34"/>
        <v>0</v>
      </c>
      <c r="BX43" s="480">
        <f t="shared" si="35"/>
        <v>0</v>
      </c>
      <c r="BY43" s="479">
        <f t="shared" si="36"/>
        <v>0</v>
      </c>
      <c r="BZ43" s="480">
        <f t="shared" si="37"/>
        <v>0</v>
      </c>
      <c r="CA43" s="479">
        <f t="shared" si="38"/>
        <v>0</v>
      </c>
      <c r="CB43" s="480">
        <f t="shared" si="39"/>
        <v>0</v>
      </c>
      <c r="CC43" s="479">
        <f t="shared" si="40"/>
        <v>0</v>
      </c>
      <c r="CD43" s="480">
        <f t="shared" si="41"/>
        <v>0</v>
      </c>
      <c r="CE43" s="479">
        <f t="shared" si="42"/>
        <v>0</v>
      </c>
      <c r="CF43" s="480">
        <f t="shared" si="43"/>
        <v>0</v>
      </c>
      <c r="CG43" s="478">
        <f t="shared" si="44"/>
        <v>0</v>
      </c>
      <c r="CH43" s="477">
        <f t="shared" si="45"/>
        <v>0</v>
      </c>
      <c r="CI43" s="479">
        <f t="shared" si="46"/>
        <v>0</v>
      </c>
      <c r="CJ43" s="480">
        <f t="shared" si="47"/>
        <v>0</v>
      </c>
      <c r="CK43" s="479">
        <f t="shared" si="48"/>
        <v>0</v>
      </c>
      <c r="CL43" s="480">
        <f t="shared" si="49"/>
        <v>0</v>
      </c>
      <c r="CM43" s="481">
        <f t="shared" si="50"/>
        <v>0</v>
      </c>
      <c r="CN43" s="101"/>
      <c r="CO43" s="101"/>
      <c r="CP43" s="101"/>
      <c r="CQ43" s="101"/>
      <c r="CR43" s="101"/>
      <c r="CS43" s="101"/>
      <c r="CT43" s="101"/>
      <c r="CU43" s="101"/>
      <c r="CV43" s="101"/>
      <c r="CW43" s="101"/>
      <c r="CX43" s="101"/>
      <c r="CY43" s="101"/>
      <c r="CZ43" s="101"/>
      <c r="DA43" s="101"/>
      <c r="DB43" s="287">
        <v>21</v>
      </c>
      <c r="DC43" s="286">
        <f t="shared" si="10"/>
        <v>21</v>
      </c>
      <c r="DD43" s="304">
        <f t="shared" si="3"/>
        <v>0</v>
      </c>
      <c r="DE43" s="85">
        <f t="shared" si="4"/>
        <v>0</v>
      </c>
      <c r="DF43" s="258">
        <f t="shared" si="5"/>
        <v>12.851405622489963</v>
      </c>
      <c r="DG43" s="112"/>
      <c r="DU43" s="298">
        <f t="shared" si="6"/>
        <v>21</v>
      </c>
      <c r="DV43" s="301">
        <f t="shared" si="7"/>
        <v>0</v>
      </c>
      <c r="DW43" s="259">
        <f t="shared" si="8"/>
        <v>0</v>
      </c>
      <c r="DX43" s="260">
        <f t="shared" si="9"/>
        <v>0</v>
      </c>
      <c r="DY43" s="256">
        <f t="shared" si="11"/>
        <v>0</v>
      </c>
    </row>
    <row r="44" spans="1:140" ht="13.2" customHeight="1" x14ac:dyDescent="0.2">
      <c r="A44" s="88">
        <v>22</v>
      </c>
      <c r="B44" s="109"/>
      <c r="C44" s="90">
        <f>アンケート集計!H25</f>
        <v>0</v>
      </c>
      <c r="D44" s="372" t="str">
        <f t="shared" si="12"/>
        <v>C</v>
      </c>
      <c r="E44" s="183"/>
      <c r="F44" s="184"/>
      <c r="G44" s="184"/>
      <c r="H44" s="203"/>
      <c r="I44" s="184"/>
      <c r="J44" s="184"/>
      <c r="K44" s="234"/>
      <c r="L44" s="183"/>
      <c r="M44" s="184"/>
      <c r="N44" s="184"/>
      <c r="O44" s="185"/>
      <c r="P44" s="223"/>
      <c r="Q44" s="184"/>
      <c r="R44" s="184"/>
      <c r="S44" s="185"/>
      <c r="T44" s="223"/>
      <c r="U44" s="185"/>
      <c r="V44" s="223"/>
      <c r="W44" s="185"/>
      <c r="X44" s="223"/>
      <c r="Y44" s="184"/>
      <c r="Z44" s="185"/>
      <c r="AA44" s="213"/>
      <c r="AB44" s="203"/>
      <c r="AC44" s="223"/>
      <c r="AD44" s="184"/>
      <c r="AE44" s="234"/>
      <c r="AF44" s="183"/>
      <c r="AG44" s="184"/>
      <c r="AH44" s="184"/>
      <c r="AI44" s="184"/>
      <c r="AJ44" s="184"/>
      <c r="AK44" s="184"/>
      <c r="AL44" s="184"/>
      <c r="AM44" s="185"/>
      <c r="AN44" s="223"/>
      <c r="AO44" s="184"/>
      <c r="AP44" s="184"/>
      <c r="AQ44" s="185"/>
      <c r="AR44" s="262"/>
      <c r="AS44" s="203"/>
      <c r="AT44" s="203"/>
      <c r="AU44" s="234"/>
      <c r="AV44" s="242">
        <f t="shared" si="13"/>
        <v>0</v>
      </c>
      <c r="AW44" s="312" t="str">
        <f t="shared" si="14"/>
        <v>C</v>
      </c>
      <c r="AX44" s="91">
        <f t="shared" si="15"/>
        <v>0</v>
      </c>
      <c r="AY44" s="313" t="str">
        <f t="shared" si="16"/>
        <v>C</v>
      </c>
      <c r="AZ44" s="242">
        <f t="shared" si="17"/>
        <v>0</v>
      </c>
      <c r="BA44" s="91">
        <f t="shared" si="18"/>
        <v>0</v>
      </c>
      <c r="BB44" s="91">
        <f t="shared" si="19"/>
        <v>0</v>
      </c>
      <c r="BC44" s="92">
        <f t="shared" si="20"/>
        <v>0</v>
      </c>
      <c r="BD44" s="243">
        <f t="shared" si="21"/>
        <v>0</v>
      </c>
      <c r="BE44" s="435">
        <f t="shared" si="22"/>
        <v>12.851405622489963</v>
      </c>
      <c r="BF44" s="253"/>
      <c r="BG44" s="254"/>
      <c r="BH44" s="88">
        <f t="shared" si="0"/>
        <v>22</v>
      </c>
      <c r="BI44" s="89">
        <f t="shared" si="1"/>
        <v>0</v>
      </c>
      <c r="BJ44" s="482">
        <f t="shared" si="23"/>
        <v>0</v>
      </c>
      <c r="BK44" s="483" t="str">
        <f t="shared" si="51"/>
        <v>C</v>
      </c>
      <c r="BL44" s="483">
        <f t="shared" si="24"/>
        <v>0</v>
      </c>
      <c r="BM44" s="484" t="str">
        <f t="shared" si="51"/>
        <v>C</v>
      </c>
      <c r="BN44" s="482">
        <f t="shared" si="25"/>
        <v>0</v>
      </c>
      <c r="BO44" s="483">
        <f t="shared" si="26"/>
        <v>0</v>
      </c>
      <c r="BP44" s="483">
        <f t="shared" si="27"/>
        <v>0</v>
      </c>
      <c r="BQ44" s="484">
        <f t="shared" si="28"/>
        <v>0</v>
      </c>
      <c r="BR44" s="485">
        <f t="shared" si="29"/>
        <v>0</v>
      </c>
      <c r="BS44" s="486">
        <f t="shared" si="30"/>
        <v>0</v>
      </c>
      <c r="BT44" s="485">
        <f t="shared" si="31"/>
        <v>0</v>
      </c>
      <c r="BU44" s="487">
        <f t="shared" si="32"/>
        <v>0</v>
      </c>
      <c r="BV44" s="488">
        <f t="shared" si="33"/>
        <v>0</v>
      </c>
      <c r="BW44" s="487">
        <f t="shared" si="34"/>
        <v>0</v>
      </c>
      <c r="BX44" s="488">
        <f t="shared" si="35"/>
        <v>0</v>
      </c>
      <c r="BY44" s="487">
        <f t="shared" si="36"/>
        <v>0</v>
      </c>
      <c r="BZ44" s="488">
        <f t="shared" si="37"/>
        <v>0</v>
      </c>
      <c r="CA44" s="487">
        <f t="shared" si="38"/>
        <v>0</v>
      </c>
      <c r="CB44" s="488">
        <f t="shared" si="39"/>
        <v>0</v>
      </c>
      <c r="CC44" s="487">
        <f t="shared" si="40"/>
        <v>0</v>
      </c>
      <c r="CD44" s="488">
        <f t="shared" si="41"/>
        <v>0</v>
      </c>
      <c r="CE44" s="487">
        <f t="shared" si="42"/>
        <v>0</v>
      </c>
      <c r="CF44" s="488">
        <f t="shared" si="43"/>
        <v>0</v>
      </c>
      <c r="CG44" s="486">
        <f t="shared" si="44"/>
        <v>0</v>
      </c>
      <c r="CH44" s="485">
        <f t="shared" si="45"/>
        <v>0</v>
      </c>
      <c r="CI44" s="487">
        <f t="shared" si="46"/>
        <v>0</v>
      </c>
      <c r="CJ44" s="488">
        <f t="shared" si="47"/>
        <v>0</v>
      </c>
      <c r="CK44" s="487">
        <f t="shared" si="48"/>
        <v>0</v>
      </c>
      <c r="CL44" s="488">
        <f t="shared" si="49"/>
        <v>0</v>
      </c>
      <c r="CM44" s="489">
        <f t="shared" si="50"/>
        <v>0</v>
      </c>
      <c r="CN44" s="101"/>
      <c r="CO44" s="101"/>
      <c r="CP44" s="101"/>
      <c r="CQ44" s="101"/>
      <c r="CR44" s="101"/>
      <c r="CS44" s="101"/>
      <c r="CT44" s="101"/>
      <c r="CU44" s="101"/>
      <c r="CV44" s="101"/>
      <c r="CW44" s="101"/>
      <c r="CX44" s="101"/>
      <c r="CY44" s="101"/>
      <c r="CZ44" s="101"/>
      <c r="DA44" s="101"/>
      <c r="DB44" s="287">
        <v>22</v>
      </c>
      <c r="DC44" s="286">
        <f t="shared" si="10"/>
        <v>22</v>
      </c>
      <c r="DD44" s="304">
        <f t="shared" si="3"/>
        <v>0</v>
      </c>
      <c r="DE44" s="85">
        <f t="shared" si="4"/>
        <v>0</v>
      </c>
      <c r="DF44" s="258">
        <f t="shared" si="5"/>
        <v>12.851405622489963</v>
      </c>
      <c r="DG44" s="112"/>
      <c r="DU44" s="298">
        <f t="shared" si="6"/>
        <v>22</v>
      </c>
      <c r="DV44" s="301">
        <f t="shared" si="7"/>
        <v>0</v>
      </c>
      <c r="DW44" s="259">
        <f t="shared" si="8"/>
        <v>0</v>
      </c>
      <c r="DX44" s="260">
        <f t="shared" si="9"/>
        <v>0</v>
      </c>
      <c r="DY44" s="256">
        <f t="shared" si="11"/>
        <v>0</v>
      </c>
    </row>
    <row r="45" spans="1:140" ht="13.2" customHeight="1" x14ac:dyDescent="0.2">
      <c r="A45" s="56">
        <v>23</v>
      </c>
      <c r="B45" s="111"/>
      <c r="C45" s="95">
        <f>アンケート集計!H26</f>
        <v>0</v>
      </c>
      <c r="D45" s="22" t="str">
        <f t="shared" si="12"/>
        <v>C</v>
      </c>
      <c r="E45" s="186"/>
      <c r="F45" s="187"/>
      <c r="G45" s="187"/>
      <c r="H45" s="204"/>
      <c r="I45" s="187"/>
      <c r="J45" s="187"/>
      <c r="K45" s="235"/>
      <c r="L45" s="186"/>
      <c r="M45" s="187"/>
      <c r="N45" s="187"/>
      <c r="O45" s="188"/>
      <c r="P45" s="224"/>
      <c r="Q45" s="187"/>
      <c r="R45" s="187"/>
      <c r="S45" s="188"/>
      <c r="T45" s="224"/>
      <c r="U45" s="188"/>
      <c r="V45" s="224"/>
      <c r="W45" s="188"/>
      <c r="X45" s="224"/>
      <c r="Y45" s="187"/>
      <c r="Z45" s="188"/>
      <c r="AA45" s="214"/>
      <c r="AB45" s="204"/>
      <c r="AC45" s="224"/>
      <c r="AD45" s="187"/>
      <c r="AE45" s="235"/>
      <c r="AF45" s="186"/>
      <c r="AG45" s="187"/>
      <c r="AH45" s="187"/>
      <c r="AI45" s="187"/>
      <c r="AJ45" s="187"/>
      <c r="AK45" s="187"/>
      <c r="AL45" s="187"/>
      <c r="AM45" s="188"/>
      <c r="AN45" s="224"/>
      <c r="AO45" s="187"/>
      <c r="AP45" s="187"/>
      <c r="AQ45" s="188"/>
      <c r="AR45" s="263"/>
      <c r="AS45" s="204"/>
      <c r="AT45" s="204"/>
      <c r="AU45" s="235"/>
      <c r="AV45" s="96">
        <f t="shared" si="13"/>
        <v>0</v>
      </c>
      <c r="AW45" s="310" t="str">
        <f t="shared" si="14"/>
        <v>C</v>
      </c>
      <c r="AX45" s="97">
        <f t="shared" si="15"/>
        <v>0</v>
      </c>
      <c r="AY45" s="311" t="str">
        <f t="shared" si="16"/>
        <v>C</v>
      </c>
      <c r="AZ45" s="96">
        <f t="shared" si="17"/>
        <v>0</v>
      </c>
      <c r="BA45" s="97">
        <f t="shared" si="18"/>
        <v>0</v>
      </c>
      <c r="BB45" s="97">
        <f t="shared" si="19"/>
        <v>0</v>
      </c>
      <c r="BC45" s="98">
        <f t="shared" si="20"/>
        <v>0</v>
      </c>
      <c r="BD45" s="99">
        <f t="shared" si="21"/>
        <v>0</v>
      </c>
      <c r="BE45" s="436">
        <f t="shared" si="22"/>
        <v>12.851405622489963</v>
      </c>
      <c r="BF45" s="253"/>
      <c r="BG45" s="254"/>
      <c r="BH45" s="56">
        <f t="shared" si="0"/>
        <v>23</v>
      </c>
      <c r="BI45" s="94">
        <f t="shared" si="1"/>
        <v>0</v>
      </c>
      <c r="BJ45" s="490">
        <f t="shared" si="23"/>
        <v>0</v>
      </c>
      <c r="BK45" s="491" t="str">
        <f t="shared" si="51"/>
        <v>C</v>
      </c>
      <c r="BL45" s="491">
        <f t="shared" si="24"/>
        <v>0</v>
      </c>
      <c r="BM45" s="492" t="str">
        <f t="shared" si="51"/>
        <v>C</v>
      </c>
      <c r="BN45" s="490">
        <f t="shared" si="25"/>
        <v>0</v>
      </c>
      <c r="BO45" s="491">
        <f t="shared" si="26"/>
        <v>0</v>
      </c>
      <c r="BP45" s="491">
        <f t="shared" si="27"/>
        <v>0</v>
      </c>
      <c r="BQ45" s="492">
        <f t="shared" si="28"/>
        <v>0</v>
      </c>
      <c r="BR45" s="477">
        <f t="shared" si="29"/>
        <v>0</v>
      </c>
      <c r="BS45" s="478">
        <f t="shared" si="30"/>
        <v>0</v>
      </c>
      <c r="BT45" s="477">
        <f t="shared" si="31"/>
        <v>0</v>
      </c>
      <c r="BU45" s="479">
        <f t="shared" si="32"/>
        <v>0</v>
      </c>
      <c r="BV45" s="480">
        <f t="shared" si="33"/>
        <v>0</v>
      </c>
      <c r="BW45" s="479">
        <f t="shared" si="34"/>
        <v>0</v>
      </c>
      <c r="BX45" s="480">
        <f t="shared" si="35"/>
        <v>0</v>
      </c>
      <c r="BY45" s="479">
        <f t="shared" si="36"/>
        <v>0</v>
      </c>
      <c r="BZ45" s="480">
        <f t="shared" si="37"/>
        <v>0</v>
      </c>
      <c r="CA45" s="479">
        <f t="shared" si="38"/>
        <v>0</v>
      </c>
      <c r="CB45" s="480">
        <f t="shared" si="39"/>
        <v>0</v>
      </c>
      <c r="CC45" s="479">
        <f t="shared" si="40"/>
        <v>0</v>
      </c>
      <c r="CD45" s="480">
        <f t="shared" si="41"/>
        <v>0</v>
      </c>
      <c r="CE45" s="479">
        <f t="shared" si="42"/>
        <v>0</v>
      </c>
      <c r="CF45" s="480">
        <f t="shared" si="43"/>
        <v>0</v>
      </c>
      <c r="CG45" s="478">
        <f t="shared" si="44"/>
        <v>0</v>
      </c>
      <c r="CH45" s="477">
        <f t="shared" si="45"/>
        <v>0</v>
      </c>
      <c r="CI45" s="479">
        <f t="shared" si="46"/>
        <v>0</v>
      </c>
      <c r="CJ45" s="480">
        <f t="shared" si="47"/>
        <v>0</v>
      </c>
      <c r="CK45" s="479">
        <f t="shared" si="48"/>
        <v>0</v>
      </c>
      <c r="CL45" s="480">
        <f t="shared" si="49"/>
        <v>0</v>
      </c>
      <c r="CM45" s="481">
        <f t="shared" si="50"/>
        <v>0</v>
      </c>
      <c r="CN45" s="101"/>
      <c r="CO45" s="101"/>
      <c r="CP45" s="101"/>
      <c r="CQ45" s="101"/>
      <c r="CR45" s="101"/>
      <c r="CS45" s="101"/>
      <c r="CT45" s="101"/>
      <c r="CU45" s="101"/>
      <c r="CV45" s="101"/>
      <c r="CW45" s="101"/>
      <c r="CX45" s="101"/>
      <c r="CY45" s="101"/>
      <c r="CZ45" s="101"/>
      <c r="DA45" s="101"/>
      <c r="DB45" s="287">
        <v>23</v>
      </c>
      <c r="DC45" s="286">
        <f t="shared" si="10"/>
        <v>23</v>
      </c>
      <c r="DD45" s="304">
        <f t="shared" si="3"/>
        <v>0</v>
      </c>
      <c r="DE45" s="85">
        <f t="shared" si="4"/>
        <v>0</v>
      </c>
      <c r="DF45" s="258">
        <f t="shared" si="5"/>
        <v>12.851405622489963</v>
      </c>
      <c r="DG45" s="112"/>
      <c r="DU45" s="298">
        <f t="shared" si="6"/>
        <v>23</v>
      </c>
      <c r="DV45" s="301">
        <f t="shared" si="7"/>
        <v>0</v>
      </c>
      <c r="DW45" s="259">
        <f t="shared" si="8"/>
        <v>0</v>
      </c>
      <c r="DX45" s="260">
        <f t="shared" si="9"/>
        <v>0</v>
      </c>
      <c r="DY45" s="256">
        <f t="shared" si="11"/>
        <v>0</v>
      </c>
    </row>
    <row r="46" spans="1:140" ht="13.2" customHeight="1" x14ac:dyDescent="0.2">
      <c r="A46" s="88">
        <v>24</v>
      </c>
      <c r="B46" s="109"/>
      <c r="C46" s="90">
        <f>アンケート集計!H27</f>
        <v>0</v>
      </c>
      <c r="D46" s="372" t="str">
        <f t="shared" si="12"/>
        <v>C</v>
      </c>
      <c r="E46" s="183"/>
      <c r="F46" s="184"/>
      <c r="G46" s="184"/>
      <c r="H46" s="203"/>
      <c r="I46" s="184"/>
      <c r="J46" s="184"/>
      <c r="K46" s="234"/>
      <c r="L46" s="183"/>
      <c r="M46" s="184"/>
      <c r="N46" s="184"/>
      <c r="O46" s="185"/>
      <c r="P46" s="223"/>
      <c r="Q46" s="184"/>
      <c r="R46" s="184"/>
      <c r="S46" s="185"/>
      <c r="T46" s="223"/>
      <c r="U46" s="185"/>
      <c r="V46" s="223"/>
      <c r="W46" s="185"/>
      <c r="X46" s="223"/>
      <c r="Y46" s="184"/>
      <c r="Z46" s="185"/>
      <c r="AA46" s="213"/>
      <c r="AB46" s="203"/>
      <c r="AC46" s="223"/>
      <c r="AD46" s="184"/>
      <c r="AE46" s="234"/>
      <c r="AF46" s="183"/>
      <c r="AG46" s="184"/>
      <c r="AH46" s="184"/>
      <c r="AI46" s="184"/>
      <c r="AJ46" s="184"/>
      <c r="AK46" s="184"/>
      <c r="AL46" s="184"/>
      <c r="AM46" s="185"/>
      <c r="AN46" s="223"/>
      <c r="AO46" s="184"/>
      <c r="AP46" s="184"/>
      <c r="AQ46" s="185"/>
      <c r="AR46" s="262"/>
      <c r="AS46" s="203"/>
      <c r="AT46" s="203"/>
      <c r="AU46" s="234"/>
      <c r="AV46" s="242">
        <f t="shared" si="13"/>
        <v>0</v>
      </c>
      <c r="AW46" s="312" t="str">
        <f t="shared" si="14"/>
        <v>C</v>
      </c>
      <c r="AX46" s="91">
        <f t="shared" si="15"/>
        <v>0</v>
      </c>
      <c r="AY46" s="313" t="str">
        <f t="shared" si="16"/>
        <v>C</v>
      </c>
      <c r="AZ46" s="242">
        <f t="shared" si="17"/>
        <v>0</v>
      </c>
      <c r="BA46" s="91">
        <f t="shared" si="18"/>
        <v>0</v>
      </c>
      <c r="BB46" s="91">
        <f t="shared" si="19"/>
        <v>0</v>
      </c>
      <c r="BC46" s="92">
        <f t="shared" si="20"/>
        <v>0</v>
      </c>
      <c r="BD46" s="243">
        <f t="shared" si="21"/>
        <v>0</v>
      </c>
      <c r="BE46" s="435">
        <f t="shared" si="22"/>
        <v>12.851405622489963</v>
      </c>
      <c r="BF46" s="253"/>
      <c r="BG46" s="254"/>
      <c r="BH46" s="88">
        <f t="shared" si="0"/>
        <v>24</v>
      </c>
      <c r="BI46" s="89">
        <f t="shared" si="1"/>
        <v>0</v>
      </c>
      <c r="BJ46" s="482">
        <f t="shared" si="23"/>
        <v>0</v>
      </c>
      <c r="BK46" s="483" t="str">
        <f t="shared" si="51"/>
        <v>C</v>
      </c>
      <c r="BL46" s="483">
        <f t="shared" si="24"/>
        <v>0</v>
      </c>
      <c r="BM46" s="484" t="str">
        <f t="shared" si="51"/>
        <v>C</v>
      </c>
      <c r="BN46" s="482">
        <f t="shared" si="25"/>
        <v>0</v>
      </c>
      <c r="BO46" s="483">
        <f t="shared" si="26"/>
        <v>0</v>
      </c>
      <c r="BP46" s="483">
        <f t="shared" si="27"/>
        <v>0</v>
      </c>
      <c r="BQ46" s="484">
        <f t="shared" si="28"/>
        <v>0</v>
      </c>
      <c r="BR46" s="485">
        <f t="shared" si="29"/>
        <v>0</v>
      </c>
      <c r="BS46" s="486">
        <f t="shared" si="30"/>
        <v>0</v>
      </c>
      <c r="BT46" s="485">
        <f t="shared" si="31"/>
        <v>0</v>
      </c>
      <c r="BU46" s="487">
        <f t="shared" si="32"/>
        <v>0</v>
      </c>
      <c r="BV46" s="488">
        <f t="shared" si="33"/>
        <v>0</v>
      </c>
      <c r="BW46" s="487">
        <f t="shared" si="34"/>
        <v>0</v>
      </c>
      <c r="BX46" s="488">
        <f t="shared" si="35"/>
        <v>0</v>
      </c>
      <c r="BY46" s="487">
        <f t="shared" si="36"/>
        <v>0</v>
      </c>
      <c r="BZ46" s="488">
        <f t="shared" si="37"/>
        <v>0</v>
      </c>
      <c r="CA46" s="487">
        <f t="shared" si="38"/>
        <v>0</v>
      </c>
      <c r="CB46" s="488">
        <f t="shared" si="39"/>
        <v>0</v>
      </c>
      <c r="CC46" s="487">
        <f t="shared" si="40"/>
        <v>0</v>
      </c>
      <c r="CD46" s="488">
        <f t="shared" si="41"/>
        <v>0</v>
      </c>
      <c r="CE46" s="487">
        <f t="shared" si="42"/>
        <v>0</v>
      </c>
      <c r="CF46" s="488">
        <f t="shared" si="43"/>
        <v>0</v>
      </c>
      <c r="CG46" s="486">
        <f t="shared" si="44"/>
        <v>0</v>
      </c>
      <c r="CH46" s="485">
        <f t="shared" si="45"/>
        <v>0</v>
      </c>
      <c r="CI46" s="487">
        <f t="shared" si="46"/>
        <v>0</v>
      </c>
      <c r="CJ46" s="488">
        <f t="shared" si="47"/>
        <v>0</v>
      </c>
      <c r="CK46" s="487">
        <f t="shared" si="48"/>
        <v>0</v>
      </c>
      <c r="CL46" s="488">
        <f t="shared" si="49"/>
        <v>0</v>
      </c>
      <c r="CM46" s="489">
        <f t="shared" si="50"/>
        <v>0</v>
      </c>
      <c r="CN46" s="101"/>
      <c r="CO46" s="101"/>
      <c r="CP46" s="101"/>
      <c r="CQ46" s="101"/>
      <c r="CR46" s="101"/>
      <c r="CS46" s="101"/>
      <c r="CT46" s="101"/>
      <c r="CU46" s="101"/>
      <c r="CV46" s="101"/>
      <c r="CW46" s="101"/>
      <c r="CX46" s="101"/>
      <c r="CY46" s="101"/>
      <c r="CZ46" s="101"/>
      <c r="DA46" s="101"/>
      <c r="DB46" s="287">
        <v>24</v>
      </c>
      <c r="DC46" s="286">
        <f t="shared" si="10"/>
        <v>24</v>
      </c>
      <c r="DD46" s="304">
        <f t="shared" si="3"/>
        <v>0</v>
      </c>
      <c r="DE46" s="85">
        <f t="shared" si="4"/>
        <v>0</v>
      </c>
      <c r="DF46" s="258">
        <f t="shared" si="5"/>
        <v>12.851405622489963</v>
      </c>
      <c r="DG46" s="112"/>
      <c r="DU46" s="298">
        <f t="shared" si="6"/>
        <v>24</v>
      </c>
      <c r="DV46" s="301">
        <f t="shared" si="7"/>
        <v>0</v>
      </c>
      <c r="DW46" s="259">
        <f t="shared" si="8"/>
        <v>0</v>
      </c>
      <c r="DX46" s="260">
        <f t="shared" si="9"/>
        <v>0</v>
      </c>
      <c r="DY46" s="256">
        <f t="shared" si="11"/>
        <v>0</v>
      </c>
    </row>
    <row r="47" spans="1:140" ht="13.2" customHeight="1" x14ac:dyDescent="0.2">
      <c r="A47" s="56">
        <v>25</v>
      </c>
      <c r="B47" s="111"/>
      <c r="C47" s="95">
        <f>アンケート集計!H28</f>
        <v>0</v>
      </c>
      <c r="D47" s="22" t="str">
        <f t="shared" si="12"/>
        <v>C</v>
      </c>
      <c r="E47" s="186"/>
      <c r="F47" s="187"/>
      <c r="G47" s="187"/>
      <c r="H47" s="204"/>
      <c r="I47" s="187"/>
      <c r="J47" s="187"/>
      <c r="K47" s="235"/>
      <c r="L47" s="186"/>
      <c r="M47" s="187"/>
      <c r="N47" s="187"/>
      <c r="O47" s="188"/>
      <c r="P47" s="224"/>
      <c r="Q47" s="187"/>
      <c r="R47" s="187"/>
      <c r="S47" s="188"/>
      <c r="T47" s="224"/>
      <c r="U47" s="188"/>
      <c r="V47" s="224"/>
      <c r="W47" s="188"/>
      <c r="X47" s="224"/>
      <c r="Y47" s="187"/>
      <c r="Z47" s="188"/>
      <c r="AA47" s="214"/>
      <c r="AB47" s="204"/>
      <c r="AC47" s="224"/>
      <c r="AD47" s="187"/>
      <c r="AE47" s="235"/>
      <c r="AF47" s="186"/>
      <c r="AG47" s="187"/>
      <c r="AH47" s="187"/>
      <c r="AI47" s="187"/>
      <c r="AJ47" s="187"/>
      <c r="AK47" s="187"/>
      <c r="AL47" s="187"/>
      <c r="AM47" s="188"/>
      <c r="AN47" s="224"/>
      <c r="AO47" s="187"/>
      <c r="AP47" s="187"/>
      <c r="AQ47" s="188"/>
      <c r="AR47" s="263"/>
      <c r="AS47" s="204"/>
      <c r="AT47" s="204"/>
      <c r="AU47" s="235"/>
      <c r="AV47" s="96">
        <f t="shared" si="13"/>
        <v>0</v>
      </c>
      <c r="AW47" s="310" t="str">
        <f t="shared" si="14"/>
        <v>C</v>
      </c>
      <c r="AX47" s="97">
        <f t="shared" si="15"/>
        <v>0</v>
      </c>
      <c r="AY47" s="311" t="str">
        <f t="shared" si="16"/>
        <v>C</v>
      </c>
      <c r="AZ47" s="96">
        <f t="shared" si="17"/>
        <v>0</v>
      </c>
      <c r="BA47" s="97">
        <f t="shared" si="18"/>
        <v>0</v>
      </c>
      <c r="BB47" s="97">
        <f t="shared" si="19"/>
        <v>0</v>
      </c>
      <c r="BC47" s="98">
        <f t="shared" si="20"/>
        <v>0</v>
      </c>
      <c r="BD47" s="99">
        <f t="shared" si="21"/>
        <v>0</v>
      </c>
      <c r="BE47" s="436">
        <f t="shared" si="22"/>
        <v>12.851405622489963</v>
      </c>
      <c r="BF47" s="253"/>
      <c r="BG47" s="254"/>
      <c r="BH47" s="56">
        <f t="shared" si="0"/>
        <v>25</v>
      </c>
      <c r="BI47" s="94">
        <f t="shared" si="1"/>
        <v>0</v>
      </c>
      <c r="BJ47" s="490">
        <f t="shared" si="23"/>
        <v>0</v>
      </c>
      <c r="BK47" s="491" t="str">
        <f t="shared" si="51"/>
        <v>C</v>
      </c>
      <c r="BL47" s="491">
        <f t="shared" si="24"/>
        <v>0</v>
      </c>
      <c r="BM47" s="492" t="str">
        <f t="shared" si="51"/>
        <v>C</v>
      </c>
      <c r="BN47" s="490">
        <f t="shared" si="25"/>
        <v>0</v>
      </c>
      <c r="BO47" s="491">
        <f t="shared" si="26"/>
        <v>0</v>
      </c>
      <c r="BP47" s="491">
        <f t="shared" si="27"/>
        <v>0</v>
      </c>
      <c r="BQ47" s="492">
        <f t="shared" si="28"/>
        <v>0</v>
      </c>
      <c r="BR47" s="477">
        <f t="shared" si="29"/>
        <v>0</v>
      </c>
      <c r="BS47" s="478">
        <f t="shared" si="30"/>
        <v>0</v>
      </c>
      <c r="BT47" s="477">
        <f t="shared" si="31"/>
        <v>0</v>
      </c>
      <c r="BU47" s="479">
        <f t="shared" si="32"/>
        <v>0</v>
      </c>
      <c r="BV47" s="480">
        <f t="shared" si="33"/>
        <v>0</v>
      </c>
      <c r="BW47" s="479">
        <f t="shared" si="34"/>
        <v>0</v>
      </c>
      <c r="BX47" s="480">
        <f t="shared" si="35"/>
        <v>0</v>
      </c>
      <c r="BY47" s="479">
        <f t="shared" si="36"/>
        <v>0</v>
      </c>
      <c r="BZ47" s="480">
        <f t="shared" si="37"/>
        <v>0</v>
      </c>
      <c r="CA47" s="479">
        <f t="shared" si="38"/>
        <v>0</v>
      </c>
      <c r="CB47" s="480">
        <f t="shared" si="39"/>
        <v>0</v>
      </c>
      <c r="CC47" s="479">
        <f t="shared" si="40"/>
        <v>0</v>
      </c>
      <c r="CD47" s="480">
        <f t="shared" si="41"/>
        <v>0</v>
      </c>
      <c r="CE47" s="479">
        <f t="shared" si="42"/>
        <v>0</v>
      </c>
      <c r="CF47" s="480">
        <f t="shared" si="43"/>
        <v>0</v>
      </c>
      <c r="CG47" s="478">
        <f t="shared" si="44"/>
        <v>0</v>
      </c>
      <c r="CH47" s="477">
        <f t="shared" si="45"/>
        <v>0</v>
      </c>
      <c r="CI47" s="479">
        <f t="shared" si="46"/>
        <v>0</v>
      </c>
      <c r="CJ47" s="480">
        <f t="shared" si="47"/>
        <v>0</v>
      </c>
      <c r="CK47" s="479">
        <f t="shared" si="48"/>
        <v>0</v>
      </c>
      <c r="CL47" s="480">
        <f t="shared" si="49"/>
        <v>0</v>
      </c>
      <c r="CM47" s="481">
        <f t="shared" si="50"/>
        <v>0</v>
      </c>
      <c r="CN47" s="101"/>
      <c r="CO47" s="101"/>
      <c r="CP47" s="101"/>
      <c r="CQ47" s="101"/>
      <c r="CR47" s="101"/>
      <c r="CS47" s="101"/>
      <c r="CT47" s="101"/>
      <c r="CU47" s="101"/>
      <c r="CV47" s="101"/>
      <c r="CW47" s="101"/>
      <c r="CX47" s="101"/>
      <c r="CY47" s="101"/>
      <c r="CZ47" s="101"/>
      <c r="DA47" s="101"/>
      <c r="DB47" s="287">
        <v>25</v>
      </c>
      <c r="DC47" s="286">
        <f t="shared" si="10"/>
        <v>25</v>
      </c>
      <c r="DD47" s="304">
        <f t="shared" si="3"/>
        <v>0</v>
      </c>
      <c r="DE47" s="85">
        <f t="shared" si="4"/>
        <v>0</v>
      </c>
      <c r="DF47" s="258">
        <f t="shared" si="5"/>
        <v>12.851405622489963</v>
      </c>
      <c r="DG47" s="112"/>
      <c r="DU47" s="298">
        <f t="shared" si="6"/>
        <v>25</v>
      </c>
      <c r="DV47" s="301">
        <f t="shared" si="7"/>
        <v>0</v>
      </c>
      <c r="DW47" s="259">
        <f t="shared" si="8"/>
        <v>0</v>
      </c>
      <c r="DX47" s="260">
        <f t="shared" si="9"/>
        <v>0</v>
      </c>
      <c r="DY47" s="256">
        <f t="shared" si="11"/>
        <v>0</v>
      </c>
    </row>
    <row r="48" spans="1:140" ht="13.2" customHeight="1" x14ac:dyDescent="0.2">
      <c r="A48" s="88">
        <v>26</v>
      </c>
      <c r="B48" s="109"/>
      <c r="C48" s="90">
        <f>アンケート集計!H29</f>
        <v>0</v>
      </c>
      <c r="D48" s="372" t="str">
        <f t="shared" si="12"/>
        <v>C</v>
      </c>
      <c r="E48" s="183"/>
      <c r="F48" s="184"/>
      <c r="G48" s="184"/>
      <c r="H48" s="203"/>
      <c r="I48" s="184"/>
      <c r="J48" s="184"/>
      <c r="K48" s="234"/>
      <c r="L48" s="183"/>
      <c r="M48" s="184"/>
      <c r="N48" s="184"/>
      <c r="O48" s="185"/>
      <c r="P48" s="223"/>
      <c r="Q48" s="184"/>
      <c r="R48" s="184"/>
      <c r="S48" s="185"/>
      <c r="T48" s="223"/>
      <c r="U48" s="185"/>
      <c r="V48" s="223"/>
      <c r="W48" s="185"/>
      <c r="X48" s="223"/>
      <c r="Y48" s="184"/>
      <c r="Z48" s="185"/>
      <c r="AA48" s="213"/>
      <c r="AB48" s="203"/>
      <c r="AC48" s="223"/>
      <c r="AD48" s="184"/>
      <c r="AE48" s="234"/>
      <c r="AF48" s="183"/>
      <c r="AG48" s="184"/>
      <c r="AH48" s="184"/>
      <c r="AI48" s="184"/>
      <c r="AJ48" s="184"/>
      <c r="AK48" s="184"/>
      <c r="AL48" s="184"/>
      <c r="AM48" s="185"/>
      <c r="AN48" s="223"/>
      <c r="AO48" s="184"/>
      <c r="AP48" s="184"/>
      <c r="AQ48" s="185"/>
      <c r="AR48" s="262"/>
      <c r="AS48" s="203"/>
      <c r="AT48" s="203"/>
      <c r="AU48" s="234"/>
      <c r="AV48" s="242">
        <f t="shared" si="13"/>
        <v>0</v>
      </c>
      <c r="AW48" s="312" t="str">
        <f t="shared" si="14"/>
        <v>C</v>
      </c>
      <c r="AX48" s="91">
        <f t="shared" si="15"/>
        <v>0</v>
      </c>
      <c r="AY48" s="313" t="str">
        <f t="shared" si="16"/>
        <v>C</v>
      </c>
      <c r="AZ48" s="242">
        <f t="shared" si="17"/>
        <v>0</v>
      </c>
      <c r="BA48" s="91">
        <f t="shared" si="18"/>
        <v>0</v>
      </c>
      <c r="BB48" s="91">
        <f t="shared" si="19"/>
        <v>0</v>
      </c>
      <c r="BC48" s="92">
        <f t="shared" si="20"/>
        <v>0</v>
      </c>
      <c r="BD48" s="243">
        <f t="shared" si="21"/>
        <v>0</v>
      </c>
      <c r="BE48" s="435">
        <f t="shared" si="22"/>
        <v>12.851405622489963</v>
      </c>
      <c r="BF48" s="253"/>
      <c r="BG48" s="254"/>
      <c r="BH48" s="88">
        <f t="shared" si="0"/>
        <v>26</v>
      </c>
      <c r="BI48" s="89">
        <f t="shared" si="1"/>
        <v>0</v>
      </c>
      <c r="BJ48" s="482">
        <f t="shared" si="23"/>
        <v>0</v>
      </c>
      <c r="BK48" s="483" t="str">
        <f t="shared" si="51"/>
        <v>C</v>
      </c>
      <c r="BL48" s="483">
        <f t="shared" si="24"/>
        <v>0</v>
      </c>
      <c r="BM48" s="484" t="str">
        <f t="shared" si="51"/>
        <v>C</v>
      </c>
      <c r="BN48" s="482">
        <f t="shared" si="25"/>
        <v>0</v>
      </c>
      <c r="BO48" s="483">
        <f t="shared" si="26"/>
        <v>0</v>
      </c>
      <c r="BP48" s="483">
        <f t="shared" si="27"/>
        <v>0</v>
      </c>
      <c r="BQ48" s="484">
        <f t="shared" si="28"/>
        <v>0</v>
      </c>
      <c r="BR48" s="485">
        <f t="shared" si="29"/>
        <v>0</v>
      </c>
      <c r="BS48" s="486">
        <f t="shared" si="30"/>
        <v>0</v>
      </c>
      <c r="BT48" s="485">
        <f t="shared" si="31"/>
        <v>0</v>
      </c>
      <c r="BU48" s="487">
        <f t="shared" si="32"/>
        <v>0</v>
      </c>
      <c r="BV48" s="488">
        <f t="shared" si="33"/>
        <v>0</v>
      </c>
      <c r="BW48" s="487">
        <f t="shared" si="34"/>
        <v>0</v>
      </c>
      <c r="BX48" s="488">
        <f t="shared" si="35"/>
        <v>0</v>
      </c>
      <c r="BY48" s="487">
        <f t="shared" si="36"/>
        <v>0</v>
      </c>
      <c r="BZ48" s="488">
        <f t="shared" si="37"/>
        <v>0</v>
      </c>
      <c r="CA48" s="487">
        <f t="shared" si="38"/>
        <v>0</v>
      </c>
      <c r="CB48" s="488">
        <f t="shared" si="39"/>
        <v>0</v>
      </c>
      <c r="CC48" s="487">
        <f t="shared" si="40"/>
        <v>0</v>
      </c>
      <c r="CD48" s="488">
        <f t="shared" si="41"/>
        <v>0</v>
      </c>
      <c r="CE48" s="487">
        <f t="shared" si="42"/>
        <v>0</v>
      </c>
      <c r="CF48" s="488">
        <f t="shared" si="43"/>
        <v>0</v>
      </c>
      <c r="CG48" s="486">
        <f t="shared" si="44"/>
        <v>0</v>
      </c>
      <c r="CH48" s="485">
        <f t="shared" si="45"/>
        <v>0</v>
      </c>
      <c r="CI48" s="487">
        <f t="shared" si="46"/>
        <v>0</v>
      </c>
      <c r="CJ48" s="488">
        <f t="shared" si="47"/>
        <v>0</v>
      </c>
      <c r="CK48" s="487">
        <f t="shared" si="48"/>
        <v>0</v>
      </c>
      <c r="CL48" s="488">
        <f t="shared" si="49"/>
        <v>0</v>
      </c>
      <c r="CM48" s="489">
        <f t="shared" si="50"/>
        <v>0</v>
      </c>
      <c r="CN48" s="101"/>
      <c r="CO48" s="101"/>
      <c r="CP48" s="101"/>
      <c r="CQ48" s="101"/>
      <c r="CR48" s="101"/>
      <c r="CS48" s="101"/>
      <c r="CT48" s="101"/>
      <c r="CU48" s="101"/>
      <c r="CV48" s="101"/>
      <c r="CW48" s="101"/>
      <c r="CX48" s="101"/>
      <c r="CY48" s="101"/>
      <c r="CZ48" s="101"/>
      <c r="DA48" s="101"/>
      <c r="DB48" s="287">
        <v>26</v>
      </c>
      <c r="DC48" s="286">
        <f t="shared" si="10"/>
        <v>26</v>
      </c>
      <c r="DD48" s="304">
        <f t="shared" si="3"/>
        <v>0</v>
      </c>
      <c r="DE48" s="85">
        <f t="shared" si="4"/>
        <v>0</v>
      </c>
      <c r="DF48" s="258">
        <f t="shared" si="5"/>
        <v>12.851405622489963</v>
      </c>
      <c r="DG48" s="112"/>
      <c r="DU48" s="298">
        <f t="shared" si="6"/>
        <v>26</v>
      </c>
      <c r="DV48" s="301">
        <f t="shared" si="7"/>
        <v>0</v>
      </c>
      <c r="DW48" s="259">
        <f t="shared" si="8"/>
        <v>0</v>
      </c>
      <c r="DX48" s="260">
        <f t="shared" si="9"/>
        <v>0</v>
      </c>
      <c r="DY48" s="256">
        <f t="shared" si="11"/>
        <v>0</v>
      </c>
    </row>
    <row r="49" spans="1:129" ht="13.2" customHeight="1" x14ac:dyDescent="0.2">
      <c r="A49" s="56">
        <v>27</v>
      </c>
      <c r="B49" s="111"/>
      <c r="C49" s="95">
        <f>アンケート集計!H30</f>
        <v>0</v>
      </c>
      <c r="D49" s="22" t="str">
        <f t="shared" si="12"/>
        <v>C</v>
      </c>
      <c r="E49" s="186"/>
      <c r="F49" s="187"/>
      <c r="G49" s="187"/>
      <c r="H49" s="204"/>
      <c r="I49" s="187"/>
      <c r="J49" s="187"/>
      <c r="K49" s="235"/>
      <c r="L49" s="186"/>
      <c r="M49" s="187"/>
      <c r="N49" s="187"/>
      <c r="O49" s="188"/>
      <c r="P49" s="224"/>
      <c r="Q49" s="187"/>
      <c r="R49" s="187"/>
      <c r="S49" s="188"/>
      <c r="T49" s="224"/>
      <c r="U49" s="188"/>
      <c r="V49" s="224"/>
      <c r="W49" s="188"/>
      <c r="X49" s="224"/>
      <c r="Y49" s="187"/>
      <c r="Z49" s="188"/>
      <c r="AA49" s="214"/>
      <c r="AB49" s="204"/>
      <c r="AC49" s="224"/>
      <c r="AD49" s="187"/>
      <c r="AE49" s="235"/>
      <c r="AF49" s="186"/>
      <c r="AG49" s="187"/>
      <c r="AH49" s="187"/>
      <c r="AI49" s="187"/>
      <c r="AJ49" s="187"/>
      <c r="AK49" s="187"/>
      <c r="AL49" s="187"/>
      <c r="AM49" s="188"/>
      <c r="AN49" s="224"/>
      <c r="AO49" s="187"/>
      <c r="AP49" s="187"/>
      <c r="AQ49" s="188"/>
      <c r="AR49" s="263"/>
      <c r="AS49" s="204"/>
      <c r="AT49" s="204"/>
      <c r="AU49" s="235"/>
      <c r="AV49" s="96">
        <f t="shared" si="13"/>
        <v>0</v>
      </c>
      <c r="AW49" s="310" t="str">
        <f t="shared" si="14"/>
        <v>C</v>
      </c>
      <c r="AX49" s="97">
        <f t="shared" si="15"/>
        <v>0</v>
      </c>
      <c r="AY49" s="311" t="str">
        <f t="shared" si="16"/>
        <v>C</v>
      </c>
      <c r="AZ49" s="96">
        <f t="shared" si="17"/>
        <v>0</v>
      </c>
      <c r="BA49" s="97">
        <f t="shared" si="18"/>
        <v>0</v>
      </c>
      <c r="BB49" s="97">
        <f t="shared" si="19"/>
        <v>0</v>
      </c>
      <c r="BC49" s="98">
        <f t="shared" si="20"/>
        <v>0</v>
      </c>
      <c r="BD49" s="99">
        <f t="shared" si="21"/>
        <v>0</v>
      </c>
      <c r="BE49" s="436">
        <f t="shared" si="22"/>
        <v>12.851405622489963</v>
      </c>
      <c r="BF49" s="253"/>
      <c r="BG49" s="254"/>
      <c r="BH49" s="56">
        <f t="shared" si="0"/>
        <v>27</v>
      </c>
      <c r="BI49" s="94">
        <f t="shared" si="1"/>
        <v>0</v>
      </c>
      <c r="BJ49" s="490">
        <f t="shared" si="23"/>
        <v>0</v>
      </c>
      <c r="BK49" s="491" t="str">
        <f t="shared" si="51"/>
        <v>C</v>
      </c>
      <c r="BL49" s="491">
        <f t="shared" si="24"/>
        <v>0</v>
      </c>
      <c r="BM49" s="492" t="str">
        <f t="shared" si="51"/>
        <v>C</v>
      </c>
      <c r="BN49" s="490">
        <f t="shared" si="25"/>
        <v>0</v>
      </c>
      <c r="BO49" s="491">
        <f t="shared" si="26"/>
        <v>0</v>
      </c>
      <c r="BP49" s="491">
        <f t="shared" si="27"/>
        <v>0</v>
      </c>
      <c r="BQ49" s="492">
        <f t="shared" si="28"/>
        <v>0</v>
      </c>
      <c r="BR49" s="477">
        <f t="shared" si="29"/>
        <v>0</v>
      </c>
      <c r="BS49" s="478">
        <f t="shared" si="30"/>
        <v>0</v>
      </c>
      <c r="BT49" s="477">
        <f t="shared" si="31"/>
        <v>0</v>
      </c>
      <c r="BU49" s="479">
        <f t="shared" si="32"/>
        <v>0</v>
      </c>
      <c r="BV49" s="480">
        <f t="shared" si="33"/>
        <v>0</v>
      </c>
      <c r="BW49" s="479">
        <f t="shared" si="34"/>
        <v>0</v>
      </c>
      <c r="BX49" s="480">
        <f t="shared" si="35"/>
        <v>0</v>
      </c>
      <c r="BY49" s="479">
        <f t="shared" si="36"/>
        <v>0</v>
      </c>
      <c r="BZ49" s="480">
        <f t="shared" si="37"/>
        <v>0</v>
      </c>
      <c r="CA49" s="479">
        <f t="shared" si="38"/>
        <v>0</v>
      </c>
      <c r="CB49" s="480">
        <f t="shared" si="39"/>
        <v>0</v>
      </c>
      <c r="CC49" s="479">
        <f t="shared" si="40"/>
        <v>0</v>
      </c>
      <c r="CD49" s="480">
        <f t="shared" si="41"/>
        <v>0</v>
      </c>
      <c r="CE49" s="479">
        <f t="shared" si="42"/>
        <v>0</v>
      </c>
      <c r="CF49" s="480">
        <f t="shared" si="43"/>
        <v>0</v>
      </c>
      <c r="CG49" s="478">
        <f t="shared" si="44"/>
        <v>0</v>
      </c>
      <c r="CH49" s="477">
        <f t="shared" si="45"/>
        <v>0</v>
      </c>
      <c r="CI49" s="479">
        <f t="shared" si="46"/>
        <v>0</v>
      </c>
      <c r="CJ49" s="480">
        <f t="shared" si="47"/>
        <v>0</v>
      </c>
      <c r="CK49" s="479">
        <f t="shared" si="48"/>
        <v>0</v>
      </c>
      <c r="CL49" s="480">
        <f t="shared" si="49"/>
        <v>0</v>
      </c>
      <c r="CM49" s="481">
        <f t="shared" si="50"/>
        <v>0</v>
      </c>
      <c r="CN49" s="101"/>
      <c r="CO49" s="101"/>
      <c r="CP49" s="101"/>
      <c r="CQ49" s="101"/>
      <c r="CR49" s="101"/>
      <c r="CS49" s="101"/>
      <c r="CT49" s="101"/>
      <c r="CU49" s="101"/>
      <c r="CV49" s="101"/>
      <c r="CW49" s="101"/>
      <c r="CX49" s="101"/>
      <c r="CY49" s="101"/>
      <c r="CZ49" s="101"/>
      <c r="DA49" s="101"/>
      <c r="DB49" s="287">
        <v>27</v>
      </c>
      <c r="DC49" s="286">
        <f t="shared" si="10"/>
        <v>27</v>
      </c>
      <c r="DD49" s="304">
        <f t="shared" si="3"/>
        <v>0</v>
      </c>
      <c r="DE49" s="85">
        <f t="shared" si="4"/>
        <v>0</v>
      </c>
      <c r="DF49" s="258">
        <f t="shared" si="5"/>
        <v>12.851405622489963</v>
      </c>
      <c r="DG49" s="112"/>
      <c r="DU49" s="298">
        <f t="shared" si="6"/>
        <v>27</v>
      </c>
      <c r="DV49" s="301">
        <f t="shared" si="7"/>
        <v>0</v>
      </c>
      <c r="DW49" s="259">
        <f t="shared" si="8"/>
        <v>0</v>
      </c>
      <c r="DX49" s="260">
        <f t="shared" si="9"/>
        <v>0</v>
      </c>
      <c r="DY49" s="256">
        <f t="shared" si="11"/>
        <v>0</v>
      </c>
    </row>
    <row r="50" spans="1:129" ht="13.2" customHeight="1" x14ac:dyDescent="0.2">
      <c r="A50" s="88">
        <v>28</v>
      </c>
      <c r="B50" s="109"/>
      <c r="C50" s="90">
        <f>アンケート集計!H31</f>
        <v>0</v>
      </c>
      <c r="D50" s="372" t="str">
        <f t="shared" si="12"/>
        <v>C</v>
      </c>
      <c r="E50" s="183"/>
      <c r="F50" s="184"/>
      <c r="G50" s="184"/>
      <c r="H50" s="203"/>
      <c r="I50" s="184"/>
      <c r="J50" s="184"/>
      <c r="K50" s="234"/>
      <c r="L50" s="183"/>
      <c r="M50" s="184"/>
      <c r="N50" s="184"/>
      <c r="O50" s="185"/>
      <c r="P50" s="223"/>
      <c r="Q50" s="184"/>
      <c r="R50" s="184"/>
      <c r="S50" s="185"/>
      <c r="T50" s="223"/>
      <c r="U50" s="185"/>
      <c r="V50" s="223"/>
      <c r="W50" s="185"/>
      <c r="X50" s="223"/>
      <c r="Y50" s="184"/>
      <c r="Z50" s="185"/>
      <c r="AA50" s="213"/>
      <c r="AB50" s="203"/>
      <c r="AC50" s="223"/>
      <c r="AD50" s="184"/>
      <c r="AE50" s="234"/>
      <c r="AF50" s="183"/>
      <c r="AG50" s="184"/>
      <c r="AH50" s="184"/>
      <c r="AI50" s="184"/>
      <c r="AJ50" s="184"/>
      <c r="AK50" s="184"/>
      <c r="AL50" s="184"/>
      <c r="AM50" s="185"/>
      <c r="AN50" s="223"/>
      <c r="AO50" s="184"/>
      <c r="AP50" s="184"/>
      <c r="AQ50" s="185"/>
      <c r="AR50" s="262"/>
      <c r="AS50" s="203"/>
      <c r="AT50" s="203"/>
      <c r="AU50" s="234"/>
      <c r="AV50" s="242">
        <f t="shared" si="13"/>
        <v>0</v>
      </c>
      <c r="AW50" s="312" t="str">
        <f t="shared" si="14"/>
        <v>C</v>
      </c>
      <c r="AX50" s="91">
        <f t="shared" si="15"/>
        <v>0</v>
      </c>
      <c r="AY50" s="313" t="str">
        <f t="shared" si="16"/>
        <v>C</v>
      </c>
      <c r="AZ50" s="242">
        <f t="shared" si="17"/>
        <v>0</v>
      </c>
      <c r="BA50" s="91">
        <f t="shared" si="18"/>
        <v>0</v>
      </c>
      <c r="BB50" s="91">
        <f t="shared" si="19"/>
        <v>0</v>
      </c>
      <c r="BC50" s="92">
        <f t="shared" si="20"/>
        <v>0</v>
      </c>
      <c r="BD50" s="243">
        <f t="shared" si="21"/>
        <v>0</v>
      </c>
      <c r="BE50" s="435">
        <f t="shared" si="22"/>
        <v>12.851405622489963</v>
      </c>
      <c r="BF50" s="253"/>
      <c r="BG50" s="254"/>
      <c r="BH50" s="88">
        <f t="shared" si="0"/>
        <v>28</v>
      </c>
      <c r="BI50" s="89">
        <f t="shared" si="1"/>
        <v>0</v>
      </c>
      <c r="BJ50" s="482">
        <f t="shared" si="23"/>
        <v>0</v>
      </c>
      <c r="BK50" s="483" t="str">
        <f t="shared" si="51"/>
        <v>C</v>
      </c>
      <c r="BL50" s="483">
        <f t="shared" si="24"/>
        <v>0</v>
      </c>
      <c r="BM50" s="484" t="str">
        <f t="shared" si="51"/>
        <v>C</v>
      </c>
      <c r="BN50" s="482">
        <f t="shared" si="25"/>
        <v>0</v>
      </c>
      <c r="BO50" s="483">
        <f t="shared" si="26"/>
        <v>0</v>
      </c>
      <c r="BP50" s="483">
        <f t="shared" si="27"/>
        <v>0</v>
      </c>
      <c r="BQ50" s="484">
        <f t="shared" si="28"/>
        <v>0</v>
      </c>
      <c r="BR50" s="485">
        <f t="shared" si="29"/>
        <v>0</v>
      </c>
      <c r="BS50" s="486">
        <f t="shared" si="30"/>
        <v>0</v>
      </c>
      <c r="BT50" s="485">
        <f t="shared" si="31"/>
        <v>0</v>
      </c>
      <c r="BU50" s="487">
        <f t="shared" si="32"/>
        <v>0</v>
      </c>
      <c r="BV50" s="488">
        <f t="shared" si="33"/>
        <v>0</v>
      </c>
      <c r="BW50" s="487">
        <f t="shared" si="34"/>
        <v>0</v>
      </c>
      <c r="BX50" s="488">
        <f t="shared" si="35"/>
        <v>0</v>
      </c>
      <c r="BY50" s="487">
        <f t="shared" si="36"/>
        <v>0</v>
      </c>
      <c r="BZ50" s="488">
        <f t="shared" si="37"/>
        <v>0</v>
      </c>
      <c r="CA50" s="487">
        <f t="shared" si="38"/>
        <v>0</v>
      </c>
      <c r="CB50" s="488">
        <f t="shared" si="39"/>
        <v>0</v>
      </c>
      <c r="CC50" s="487">
        <f t="shared" si="40"/>
        <v>0</v>
      </c>
      <c r="CD50" s="488">
        <f t="shared" si="41"/>
        <v>0</v>
      </c>
      <c r="CE50" s="487">
        <f t="shared" si="42"/>
        <v>0</v>
      </c>
      <c r="CF50" s="488">
        <f t="shared" si="43"/>
        <v>0</v>
      </c>
      <c r="CG50" s="486">
        <f t="shared" si="44"/>
        <v>0</v>
      </c>
      <c r="CH50" s="485">
        <f t="shared" si="45"/>
        <v>0</v>
      </c>
      <c r="CI50" s="487">
        <f t="shared" si="46"/>
        <v>0</v>
      </c>
      <c r="CJ50" s="488">
        <f t="shared" si="47"/>
        <v>0</v>
      </c>
      <c r="CK50" s="487">
        <f t="shared" si="48"/>
        <v>0</v>
      </c>
      <c r="CL50" s="488">
        <f t="shared" si="49"/>
        <v>0</v>
      </c>
      <c r="CM50" s="489">
        <f t="shared" si="50"/>
        <v>0</v>
      </c>
      <c r="CN50" s="101"/>
      <c r="CO50" s="101"/>
      <c r="CP50" s="101"/>
      <c r="CQ50" s="101"/>
      <c r="CR50" s="101"/>
      <c r="CS50" s="101"/>
      <c r="CT50" s="101"/>
      <c r="CU50" s="101"/>
      <c r="CV50" s="101"/>
      <c r="CW50" s="101"/>
      <c r="CX50" s="101"/>
      <c r="CY50" s="101"/>
      <c r="CZ50" s="101"/>
      <c r="DA50" s="101"/>
      <c r="DB50" s="287">
        <v>28</v>
      </c>
      <c r="DC50" s="286">
        <f t="shared" si="10"/>
        <v>28</v>
      </c>
      <c r="DD50" s="304">
        <f t="shared" si="3"/>
        <v>0</v>
      </c>
      <c r="DE50" s="85">
        <f t="shared" si="4"/>
        <v>0</v>
      </c>
      <c r="DF50" s="258">
        <f t="shared" si="5"/>
        <v>12.851405622489963</v>
      </c>
      <c r="DG50" s="112"/>
      <c r="DH50" s="113"/>
      <c r="DI50" s="112"/>
      <c r="DJ50" s="112"/>
      <c r="DK50" s="112"/>
      <c r="DL50" s="112"/>
      <c r="DM50" s="112"/>
      <c r="DU50" s="298">
        <f t="shared" si="6"/>
        <v>28</v>
      </c>
      <c r="DV50" s="301">
        <f t="shared" si="7"/>
        <v>0</v>
      </c>
      <c r="DW50" s="259">
        <f t="shared" si="8"/>
        <v>0</v>
      </c>
      <c r="DX50" s="260">
        <f t="shared" si="9"/>
        <v>0</v>
      </c>
      <c r="DY50" s="256">
        <f t="shared" si="11"/>
        <v>0</v>
      </c>
    </row>
    <row r="51" spans="1:129" ht="13.2" customHeight="1" x14ac:dyDescent="0.2">
      <c r="A51" s="56">
        <v>29</v>
      </c>
      <c r="B51" s="111"/>
      <c r="C51" s="95">
        <f>アンケート集計!H32</f>
        <v>0</v>
      </c>
      <c r="D51" s="22" t="str">
        <f t="shared" si="12"/>
        <v>C</v>
      </c>
      <c r="E51" s="186"/>
      <c r="F51" s="187"/>
      <c r="G51" s="187"/>
      <c r="H51" s="204"/>
      <c r="I51" s="187"/>
      <c r="J51" s="187"/>
      <c r="K51" s="235"/>
      <c r="L51" s="186"/>
      <c r="M51" s="187"/>
      <c r="N51" s="187"/>
      <c r="O51" s="188"/>
      <c r="P51" s="224"/>
      <c r="Q51" s="187"/>
      <c r="R51" s="187"/>
      <c r="S51" s="188"/>
      <c r="T51" s="224"/>
      <c r="U51" s="188"/>
      <c r="V51" s="224"/>
      <c r="W51" s="188"/>
      <c r="X51" s="224"/>
      <c r="Y51" s="187"/>
      <c r="Z51" s="188"/>
      <c r="AA51" s="214"/>
      <c r="AB51" s="204"/>
      <c r="AC51" s="224"/>
      <c r="AD51" s="187"/>
      <c r="AE51" s="235"/>
      <c r="AF51" s="186"/>
      <c r="AG51" s="187"/>
      <c r="AH51" s="187"/>
      <c r="AI51" s="187"/>
      <c r="AJ51" s="187"/>
      <c r="AK51" s="187"/>
      <c r="AL51" s="187"/>
      <c r="AM51" s="188"/>
      <c r="AN51" s="224"/>
      <c r="AO51" s="187"/>
      <c r="AP51" s="187"/>
      <c r="AQ51" s="188"/>
      <c r="AR51" s="263"/>
      <c r="AS51" s="204"/>
      <c r="AT51" s="204"/>
      <c r="AU51" s="235"/>
      <c r="AV51" s="96">
        <f t="shared" si="13"/>
        <v>0</v>
      </c>
      <c r="AW51" s="310" t="str">
        <f t="shared" si="14"/>
        <v>C</v>
      </c>
      <c r="AX51" s="97">
        <f t="shared" si="15"/>
        <v>0</v>
      </c>
      <c r="AY51" s="311" t="str">
        <f t="shared" si="16"/>
        <v>C</v>
      </c>
      <c r="AZ51" s="96">
        <f t="shared" si="17"/>
        <v>0</v>
      </c>
      <c r="BA51" s="97">
        <f t="shared" si="18"/>
        <v>0</v>
      </c>
      <c r="BB51" s="97">
        <f t="shared" si="19"/>
        <v>0</v>
      </c>
      <c r="BC51" s="98">
        <f t="shared" si="20"/>
        <v>0</v>
      </c>
      <c r="BD51" s="99">
        <f t="shared" si="21"/>
        <v>0</v>
      </c>
      <c r="BE51" s="436">
        <f t="shared" si="22"/>
        <v>12.851405622489963</v>
      </c>
      <c r="BF51" s="253"/>
      <c r="BG51" s="254"/>
      <c r="BH51" s="56">
        <f t="shared" si="0"/>
        <v>29</v>
      </c>
      <c r="BI51" s="94">
        <f t="shared" si="1"/>
        <v>0</v>
      </c>
      <c r="BJ51" s="490">
        <f t="shared" si="23"/>
        <v>0</v>
      </c>
      <c r="BK51" s="491" t="str">
        <f t="shared" si="51"/>
        <v>C</v>
      </c>
      <c r="BL51" s="491">
        <f t="shared" si="24"/>
        <v>0</v>
      </c>
      <c r="BM51" s="492" t="str">
        <f t="shared" si="51"/>
        <v>C</v>
      </c>
      <c r="BN51" s="490">
        <f t="shared" si="25"/>
        <v>0</v>
      </c>
      <c r="BO51" s="491">
        <f t="shared" si="26"/>
        <v>0</v>
      </c>
      <c r="BP51" s="491">
        <f t="shared" si="27"/>
        <v>0</v>
      </c>
      <c r="BQ51" s="492">
        <f t="shared" si="28"/>
        <v>0</v>
      </c>
      <c r="BR51" s="477">
        <f t="shared" si="29"/>
        <v>0</v>
      </c>
      <c r="BS51" s="478">
        <f t="shared" si="30"/>
        <v>0</v>
      </c>
      <c r="BT51" s="477">
        <f t="shared" si="31"/>
        <v>0</v>
      </c>
      <c r="BU51" s="479">
        <f t="shared" si="32"/>
        <v>0</v>
      </c>
      <c r="BV51" s="480">
        <f t="shared" si="33"/>
        <v>0</v>
      </c>
      <c r="BW51" s="479">
        <f t="shared" si="34"/>
        <v>0</v>
      </c>
      <c r="BX51" s="480">
        <f t="shared" si="35"/>
        <v>0</v>
      </c>
      <c r="BY51" s="479">
        <f t="shared" si="36"/>
        <v>0</v>
      </c>
      <c r="BZ51" s="480">
        <f t="shared" si="37"/>
        <v>0</v>
      </c>
      <c r="CA51" s="479">
        <f t="shared" si="38"/>
        <v>0</v>
      </c>
      <c r="CB51" s="480">
        <f t="shared" si="39"/>
        <v>0</v>
      </c>
      <c r="CC51" s="479">
        <f t="shared" si="40"/>
        <v>0</v>
      </c>
      <c r="CD51" s="480">
        <f t="shared" si="41"/>
        <v>0</v>
      </c>
      <c r="CE51" s="479">
        <f t="shared" si="42"/>
        <v>0</v>
      </c>
      <c r="CF51" s="480">
        <f t="shared" si="43"/>
        <v>0</v>
      </c>
      <c r="CG51" s="478">
        <f t="shared" si="44"/>
        <v>0</v>
      </c>
      <c r="CH51" s="477">
        <f t="shared" si="45"/>
        <v>0</v>
      </c>
      <c r="CI51" s="479">
        <f t="shared" si="46"/>
        <v>0</v>
      </c>
      <c r="CJ51" s="480">
        <f t="shared" si="47"/>
        <v>0</v>
      </c>
      <c r="CK51" s="479">
        <f t="shared" si="48"/>
        <v>0</v>
      </c>
      <c r="CL51" s="480">
        <f t="shared" si="49"/>
        <v>0</v>
      </c>
      <c r="CM51" s="481">
        <f t="shared" si="50"/>
        <v>0</v>
      </c>
      <c r="CN51" s="101"/>
      <c r="CO51" s="101"/>
      <c r="CP51" s="101"/>
      <c r="CQ51" s="101"/>
      <c r="CR51" s="101"/>
      <c r="CS51" s="101"/>
      <c r="CT51" s="101"/>
      <c r="CU51" s="101"/>
      <c r="CV51" s="101"/>
      <c r="CW51" s="101"/>
      <c r="CX51" s="101"/>
      <c r="CY51" s="101"/>
      <c r="CZ51" s="101"/>
      <c r="DA51" s="101"/>
      <c r="DB51" s="287">
        <v>29</v>
      </c>
      <c r="DC51" s="286">
        <f t="shared" si="10"/>
        <v>29</v>
      </c>
      <c r="DD51" s="304">
        <f t="shared" si="3"/>
        <v>0</v>
      </c>
      <c r="DE51" s="85">
        <f t="shared" si="4"/>
        <v>0</v>
      </c>
      <c r="DF51" s="258">
        <f t="shared" si="5"/>
        <v>12.851405622489963</v>
      </c>
      <c r="DG51" s="112"/>
      <c r="DH51" s="104"/>
      <c r="DI51" s="112"/>
      <c r="DJ51" s="112"/>
      <c r="DK51" s="112"/>
      <c r="DL51" s="112"/>
      <c r="DM51" s="112"/>
      <c r="DU51" s="298">
        <f t="shared" si="6"/>
        <v>29</v>
      </c>
      <c r="DV51" s="301">
        <f t="shared" si="7"/>
        <v>0</v>
      </c>
      <c r="DW51" s="259">
        <f t="shared" si="8"/>
        <v>0</v>
      </c>
      <c r="DX51" s="260">
        <f t="shared" si="9"/>
        <v>0</v>
      </c>
      <c r="DY51" s="256">
        <f t="shared" si="11"/>
        <v>0</v>
      </c>
    </row>
    <row r="52" spans="1:129" ht="13.2" customHeight="1" thickBot="1" x14ac:dyDescent="0.25">
      <c r="A52" s="88">
        <v>30</v>
      </c>
      <c r="B52" s="121"/>
      <c r="C52" s="110">
        <f>アンケート集計!H33</f>
        <v>0</v>
      </c>
      <c r="D52" s="374" t="str">
        <f t="shared" si="12"/>
        <v>C</v>
      </c>
      <c r="E52" s="189"/>
      <c r="F52" s="190"/>
      <c r="G52" s="190"/>
      <c r="H52" s="205"/>
      <c r="I52" s="190"/>
      <c r="J52" s="190"/>
      <c r="K52" s="236"/>
      <c r="L52" s="189"/>
      <c r="M52" s="190"/>
      <c r="N52" s="190"/>
      <c r="O52" s="191"/>
      <c r="P52" s="225"/>
      <c r="Q52" s="190"/>
      <c r="R52" s="190"/>
      <c r="S52" s="191"/>
      <c r="T52" s="225"/>
      <c r="U52" s="191"/>
      <c r="V52" s="225"/>
      <c r="W52" s="191"/>
      <c r="X52" s="225"/>
      <c r="Y52" s="190"/>
      <c r="Z52" s="191"/>
      <c r="AA52" s="215"/>
      <c r="AB52" s="205"/>
      <c r="AC52" s="225"/>
      <c r="AD52" s="190"/>
      <c r="AE52" s="236"/>
      <c r="AF52" s="189"/>
      <c r="AG52" s="190"/>
      <c r="AH52" s="190"/>
      <c r="AI52" s="190"/>
      <c r="AJ52" s="190"/>
      <c r="AK52" s="190"/>
      <c r="AL52" s="190"/>
      <c r="AM52" s="191"/>
      <c r="AN52" s="225"/>
      <c r="AO52" s="190"/>
      <c r="AP52" s="190"/>
      <c r="AQ52" s="191"/>
      <c r="AR52" s="264"/>
      <c r="AS52" s="205"/>
      <c r="AT52" s="205"/>
      <c r="AU52" s="236"/>
      <c r="AV52" s="244">
        <f t="shared" si="13"/>
        <v>0</v>
      </c>
      <c r="AW52" s="376" t="str">
        <f t="shared" si="14"/>
        <v>C</v>
      </c>
      <c r="AX52" s="245">
        <f t="shared" si="15"/>
        <v>0</v>
      </c>
      <c r="AY52" s="378" t="str">
        <f t="shared" si="16"/>
        <v>C</v>
      </c>
      <c r="AZ52" s="244">
        <f t="shared" si="17"/>
        <v>0</v>
      </c>
      <c r="BA52" s="245">
        <f t="shared" si="18"/>
        <v>0</v>
      </c>
      <c r="BB52" s="245">
        <f t="shared" si="19"/>
        <v>0</v>
      </c>
      <c r="BC52" s="246">
        <f t="shared" si="20"/>
        <v>0</v>
      </c>
      <c r="BD52" s="247">
        <f t="shared" si="21"/>
        <v>0</v>
      </c>
      <c r="BE52" s="438">
        <f t="shared" si="22"/>
        <v>12.851405622489963</v>
      </c>
      <c r="BF52" s="253"/>
      <c r="BG52" s="254"/>
      <c r="BH52" s="120">
        <f t="shared" si="0"/>
        <v>30</v>
      </c>
      <c r="BI52" s="121">
        <f t="shared" si="1"/>
        <v>0</v>
      </c>
      <c r="BJ52" s="493">
        <f t="shared" si="23"/>
        <v>0</v>
      </c>
      <c r="BK52" s="494" t="str">
        <f t="shared" si="51"/>
        <v>C</v>
      </c>
      <c r="BL52" s="494">
        <f t="shared" si="24"/>
        <v>0</v>
      </c>
      <c r="BM52" s="495" t="str">
        <f t="shared" si="51"/>
        <v>C</v>
      </c>
      <c r="BN52" s="493">
        <f t="shared" si="25"/>
        <v>0</v>
      </c>
      <c r="BO52" s="494">
        <f t="shared" si="26"/>
        <v>0</v>
      </c>
      <c r="BP52" s="494">
        <f t="shared" si="27"/>
        <v>0</v>
      </c>
      <c r="BQ52" s="495">
        <f t="shared" si="28"/>
        <v>0</v>
      </c>
      <c r="BR52" s="496">
        <f t="shared" si="29"/>
        <v>0</v>
      </c>
      <c r="BS52" s="497">
        <f t="shared" si="30"/>
        <v>0</v>
      </c>
      <c r="BT52" s="496">
        <f t="shared" si="31"/>
        <v>0</v>
      </c>
      <c r="BU52" s="498">
        <f t="shared" si="32"/>
        <v>0</v>
      </c>
      <c r="BV52" s="499">
        <f t="shared" si="33"/>
        <v>0</v>
      </c>
      <c r="BW52" s="498">
        <f t="shared" si="34"/>
        <v>0</v>
      </c>
      <c r="BX52" s="499">
        <f t="shared" si="35"/>
        <v>0</v>
      </c>
      <c r="BY52" s="498">
        <f t="shared" si="36"/>
        <v>0</v>
      </c>
      <c r="BZ52" s="499">
        <f t="shared" si="37"/>
        <v>0</v>
      </c>
      <c r="CA52" s="498">
        <f t="shared" si="38"/>
        <v>0</v>
      </c>
      <c r="CB52" s="499">
        <f t="shared" si="39"/>
        <v>0</v>
      </c>
      <c r="CC52" s="498">
        <f t="shared" si="40"/>
        <v>0</v>
      </c>
      <c r="CD52" s="499">
        <f t="shared" si="41"/>
        <v>0</v>
      </c>
      <c r="CE52" s="498">
        <f t="shared" si="42"/>
        <v>0</v>
      </c>
      <c r="CF52" s="499">
        <f t="shared" si="43"/>
        <v>0</v>
      </c>
      <c r="CG52" s="497">
        <f t="shared" si="44"/>
        <v>0</v>
      </c>
      <c r="CH52" s="496">
        <f t="shared" si="45"/>
        <v>0</v>
      </c>
      <c r="CI52" s="498">
        <f t="shared" si="46"/>
        <v>0</v>
      </c>
      <c r="CJ52" s="499">
        <f t="shared" si="47"/>
        <v>0</v>
      </c>
      <c r="CK52" s="498">
        <f t="shared" si="48"/>
        <v>0</v>
      </c>
      <c r="CL52" s="499">
        <f t="shared" si="49"/>
        <v>0</v>
      </c>
      <c r="CM52" s="500">
        <f t="shared" si="50"/>
        <v>0</v>
      </c>
      <c r="CN52" s="101"/>
      <c r="CO52" s="101"/>
      <c r="CP52" s="101"/>
      <c r="CQ52" s="101"/>
      <c r="CR52" s="101"/>
      <c r="CS52" s="101"/>
      <c r="CT52" s="101"/>
      <c r="CU52" s="101"/>
      <c r="CV52" s="101"/>
      <c r="CW52" s="101"/>
      <c r="CX52" s="101"/>
      <c r="CY52" s="101"/>
      <c r="CZ52" s="101"/>
      <c r="DA52" s="101"/>
      <c r="DB52" s="287">
        <v>30</v>
      </c>
      <c r="DC52" s="286">
        <f t="shared" si="10"/>
        <v>30</v>
      </c>
      <c r="DD52" s="304">
        <f t="shared" si="3"/>
        <v>0</v>
      </c>
      <c r="DE52" s="85">
        <f t="shared" si="4"/>
        <v>0</v>
      </c>
      <c r="DF52" s="258">
        <f t="shared" si="5"/>
        <v>12.851405622489963</v>
      </c>
      <c r="DG52" s="112"/>
      <c r="DH52" s="115"/>
      <c r="DI52" s="115"/>
      <c r="DJ52" s="116"/>
      <c r="DK52" s="102"/>
      <c r="DL52" s="102"/>
      <c r="DM52" s="102"/>
      <c r="DN52" s="102"/>
      <c r="DO52" s="101"/>
      <c r="DP52" s="102"/>
      <c r="DQ52" s="102"/>
      <c r="DR52" s="102"/>
      <c r="DS52" s="102"/>
      <c r="DU52" s="298">
        <f t="shared" si="6"/>
        <v>30</v>
      </c>
      <c r="DV52" s="301">
        <f t="shared" si="7"/>
        <v>0</v>
      </c>
      <c r="DW52" s="259">
        <f t="shared" si="8"/>
        <v>0</v>
      </c>
      <c r="DX52" s="260">
        <f t="shared" si="9"/>
        <v>0</v>
      </c>
      <c r="DY52" s="256">
        <f t="shared" si="11"/>
        <v>0</v>
      </c>
    </row>
    <row r="53" spans="1:129" ht="13.2" customHeight="1" x14ac:dyDescent="0.2">
      <c r="A53" s="56">
        <v>31</v>
      </c>
      <c r="B53" s="320"/>
      <c r="C53" s="78">
        <f>アンケート集計!H34</f>
        <v>0</v>
      </c>
      <c r="D53" s="291" t="str">
        <f t="shared" si="12"/>
        <v>C</v>
      </c>
      <c r="E53" s="321"/>
      <c r="F53" s="322"/>
      <c r="G53" s="322"/>
      <c r="H53" s="323"/>
      <c r="I53" s="322"/>
      <c r="J53" s="322"/>
      <c r="K53" s="324"/>
      <c r="L53" s="321"/>
      <c r="M53" s="322"/>
      <c r="N53" s="322"/>
      <c r="O53" s="325"/>
      <c r="P53" s="326"/>
      <c r="Q53" s="322"/>
      <c r="R53" s="322"/>
      <c r="S53" s="325"/>
      <c r="T53" s="326"/>
      <c r="U53" s="325"/>
      <c r="V53" s="326"/>
      <c r="W53" s="325"/>
      <c r="X53" s="326"/>
      <c r="Y53" s="322"/>
      <c r="Z53" s="325"/>
      <c r="AA53" s="327"/>
      <c r="AB53" s="323"/>
      <c r="AC53" s="326"/>
      <c r="AD53" s="322"/>
      <c r="AE53" s="324"/>
      <c r="AF53" s="321"/>
      <c r="AG53" s="322"/>
      <c r="AH53" s="322"/>
      <c r="AI53" s="322"/>
      <c r="AJ53" s="322"/>
      <c r="AK53" s="322"/>
      <c r="AL53" s="322"/>
      <c r="AM53" s="325"/>
      <c r="AN53" s="326"/>
      <c r="AO53" s="322"/>
      <c r="AP53" s="322"/>
      <c r="AQ53" s="325"/>
      <c r="AR53" s="328"/>
      <c r="AS53" s="323"/>
      <c r="AT53" s="323"/>
      <c r="AU53" s="324"/>
      <c r="AV53" s="329">
        <f t="shared" si="13"/>
        <v>0</v>
      </c>
      <c r="AW53" s="294" t="str">
        <f t="shared" si="14"/>
        <v>C</v>
      </c>
      <c r="AX53" s="330">
        <f t="shared" si="15"/>
        <v>0</v>
      </c>
      <c r="AY53" s="293" t="str">
        <f t="shared" si="16"/>
        <v>C</v>
      </c>
      <c r="AZ53" s="329">
        <f t="shared" si="17"/>
        <v>0</v>
      </c>
      <c r="BA53" s="330">
        <f t="shared" si="18"/>
        <v>0</v>
      </c>
      <c r="BB53" s="330">
        <f t="shared" si="19"/>
        <v>0</v>
      </c>
      <c r="BC53" s="331">
        <f t="shared" si="20"/>
        <v>0</v>
      </c>
      <c r="BD53" s="332">
        <f t="shared" si="21"/>
        <v>0</v>
      </c>
      <c r="BE53" s="434">
        <f t="shared" si="22"/>
        <v>12.851405622489963</v>
      </c>
      <c r="BF53" s="253"/>
      <c r="BG53" s="254"/>
      <c r="BH53" s="333">
        <f t="shared" si="0"/>
        <v>31</v>
      </c>
      <c r="BI53" s="334">
        <f t="shared" si="1"/>
        <v>0</v>
      </c>
      <c r="BJ53" s="501">
        <f t="shared" si="23"/>
        <v>0</v>
      </c>
      <c r="BK53" s="502" t="str">
        <f t="shared" si="51"/>
        <v>C</v>
      </c>
      <c r="BL53" s="502">
        <f t="shared" si="24"/>
        <v>0</v>
      </c>
      <c r="BM53" s="503" t="str">
        <f t="shared" si="51"/>
        <v>C</v>
      </c>
      <c r="BN53" s="501">
        <f t="shared" si="25"/>
        <v>0</v>
      </c>
      <c r="BO53" s="502">
        <f t="shared" si="26"/>
        <v>0</v>
      </c>
      <c r="BP53" s="502">
        <f t="shared" si="27"/>
        <v>0</v>
      </c>
      <c r="BQ53" s="503">
        <f t="shared" si="28"/>
        <v>0</v>
      </c>
      <c r="BR53" s="477">
        <f t="shared" si="29"/>
        <v>0</v>
      </c>
      <c r="BS53" s="478">
        <f t="shared" si="30"/>
        <v>0</v>
      </c>
      <c r="BT53" s="477">
        <f t="shared" si="31"/>
        <v>0</v>
      </c>
      <c r="BU53" s="479">
        <f t="shared" si="32"/>
        <v>0</v>
      </c>
      <c r="BV53" s="480">
        <f t="shared" si="33"/>
        <v>0</v>
      </c>
      <c r="BW53" s="479">
        <f t="shared" si="34"/>
        <v>0</v>
      </c>
      <c r="BX53" s="480">
        <f t="shared" si="35"/>
        <v>0</v>
      </c>
      <c r="BY53" s="479">
        <f t="shared" si="36"/>
        <v>0</v>
      </c>
      <c r="BZ53" s="480">
        <f t="shared" si="37"/>
        <v>0</v>
      </c>
      <c r="CA53" s="479">
        <f t="shared" si="38"/>
        <v>0</v>
      </c>
      <c r="CB53" s="480">
        <f t="shared" si="39"/>
        <v>0</v>
      </c>
      <c r="CC53" s="479">
        <f t="shared" si="40"/>
        <v>0</v>
      </c>
      <c r="CD53" s="480">
        <f t="shared" si="41"/>
        <v>0</v>
      </c>
      <c r="CE53" s="479">
        <f t="shared" si="42"/>
        <v>0</v>
      </c>
      <c r="CF53" s="480">
        <f t="shared" si="43"/>
        <v>0</v>
      </c>
      <c r="CG53" s="478">
        <f t="shared" si="44"/>
        <v>0</v>
      </c>
      <c r="CH53" s="477">
        <f t="shared" si="45"/>
        <v>0</v>
      </c>
      <c r="CI53" s="479">
        <f t="shared" si="46"/>
        <v>0</v>
      </c>
      <c r="CJ53" s="480">
        <f t="shared" si="47"/>
        <v>0</v>
      </c>
      <c r="CK53" s="479">
        <f t="shared" si="48"/>
        <v>0</v>
      </c>
      <c r="CL53" s="480">
        <f t="shared" si="49"/>
        <v>0</v>
      </c>
      <c r="CM53" s="481">
        <f t="shared" si="50"/>
        <v>0</v>
      </c>
      <c r="CN53" s="101"/>
      <c r="CO53" s="101"/>
      <c r="CP53" s="101"/>
      <c r="CQ53" s="101"/>
      <c r="CR53" s="101"/>
      <c r="CS53" s="101"/>
      <c r="CT53" s="101"/>
      <c r="CU53" s="101"/>
      <c r="CV53" s="101"/>
      <c r="CW53" s="101"/>
      <c r="CX53" s="101"/>
      <c r="CY53" s="101"/>
      <c r="CZ53" s="101"/>
      <c r="DA53" s="101"/>
      <c r="DB53" s="287">
        <v>31</v>
      </c>
      <c r="DC53" s="286">
        <f t="shared" si="10"/>
        <v>31</v>
      </c>
      <c r="DD53" s="304">
        <f t="shared" si="3"/>
        <v>0</v>
      </c>
      <c r="DE53" s="85">
        <f t="shared" si="4"/>
        <v>0</v>
      </c>
      <c r="DF53" s="258">
        <f t="shared" si="5"/>
        <v>12.851405622489963</v>
      </c>
      <c r="DG53" s="112"/>
      <c r="DH53" s="117"/>
      <c r="DI53" s="117"/>
      <c r="DJ53" s="102"/>
      <c r="DK53" s="118"/>
      <c r="DL53" s="118"/>
      <c r="DM53" s="118"/>
      <c r="DN53" s="118"/>
      <c r="DO53" s="119"/>
      <c r="DP53" s="105"/>
      <c r="DQ53" s="105"/>
      <c r="DR53" s="105"/>
      <c r="DS53" s="105"/>
      <c r="DU53" s="298">
        <f t="shared" si="6"/>
        <v>31</v>
      </c>
      <c r="DV53" s="301">
        <f t="shared" si="7"/>
        <v>0</v>
      </c>
      <c r="DW53" s="259">
        <f t="shared" si="8"/>
        <v>0</v>
      </c>
      <c r="DX53" s="260">
        <f t="shared" si="9"/>
        <v>0</v>
      </c>
      <c r="DY53" s="256">
        <f t="shared" si="11"/>
        <v>0</v>
      </c>
    </row>
    <row r="54" spans="1:129" ht="13.2" customHeight="1" x14ac:dyDescent="0.2">
      <c r="A54" s="88">
        <v>32</v>
      </c>
      <c r="B54" s="109"/>
      <c r="C54" s="90">
        <f>アンケート集計!H35</f>
        <v>0</v>
      </c>
      <c r="D54" s="372" t="str">
        <f t="shared" si="12"/>
        <v>C</v>
      </c>
      <c r="E54" s="183"/>
      <c r="F54" s="184"/>
      <c r="G54" s="184"/>
      <c r="H54" s="203"/>
      <c r="I54" s="184"/>
      <c r="J54" s="184"/>
      <c r="K54" s="234"/>
      <c r="L54" s="183"/>
      <c r="M54" s="184"/>
      <c r="N54" s="184"/>
      <c r="O54" s="185"/>
      <c r="P54" s="223"/>
      <c r="Q54" s="184"/>
      <c r="R54" s="184"/>
      <c r="S54" s="185"/>
      <c r="T54" s="223"/>
      <c r="U54" s="185"/>
      <c r="V54" s="223"/>
      <c r="W54" s="185"/>
      <c r="X54" s="223"/>
      <c r="Y54" s="184"/>
      <c r="Z54" s="185"/>
      <c r="AA54" s="213"/>
      <c r="AB54" s="203"/>
      <c r="AC54" s="223"/>
      <c r="AD54" s="184"/>
      <c r="AE54" s="234"/>
      <c r="AF54" s="183"/>
      <c r="AG54" s="184"/>
      <c r="AH54" s="184"/>
      <c r="AI54" s="184"/>
      <c r="AJ54" s="184"/>
      <c r="AK54" s="184"/>
      <c r="AL54" s="184"/>
      <c r="AM54" s="185"/>
      <c r="AN54" s="223"/>
      <c r="AO54" s="184"/>
      <c r="AP54" s="184"/>
      <c r="AQ54" s="185"/>
      <c r="AR54" s="262"/>
      <c r="AS54" s="203"/>
      <c r="AT54" s="203"/>
      <c r="AU54" s="234"/>
      <c r="AV54" s="242">
        <f t="shared" si="13"/>
        <v>0</v>
      </c>
      <c r="AW54" s="312" t="str">
        <f t="shared" si="14"/>
        <v>C</v>
      </c>
      <c r="AX54" s="91">
        <f t="shared" si="15"/>
        <v>0</v>
      </c>
      <c r="AY54" s="313" t="str">
        <f t="shared" si="16"/>
        <v>C</v>
      </c>
      <c r="AZ54" s="242">
        <f t="shared" si="17"/>
        <v>0</v>
      </c>
      <c r="BA54" s="91">
        <f t="shared" si="18"/>
        <v>0</v>
      </c>
      <c r="BB54" s="91">
        <f t="shared" si="19"/>
        <v>0</v>
      </c>
      <c r="BC54" s="92">
        <f t="shared" si="20"/>
        <v>0</v>
      </c>
      <c r="BD54" s="243">
        <f t="shared" si="21"/>
        <v>0</v>
      </c>
      <c r="BE54" s="435">
        <f t="shared" si="22"/>
        <v>12.851405622489963</v>
      </c>
      <c r="BF54" s="253"/>
      <c r="BG54" s="254"/>
      <c r="BH54" s="88">
        <f t="shared" si="0"/>
        <v>32</v>
      </c>
      <c r="BI54" s="89">
        <f t="shared" si="1"/>
        <v>0</v>
      </c>
      <c r="BJ54" s="482">
        <f t="shared" si="23"/>
        <v>0</v>
      </c>
      <c r="BK54" s="483" t="str">
        <f t="shared" si="51"/>
        <v>C</v>
      </c>
      <c r="BL54" s="483">
        <f t="shared" si="24"/>
        <v>0</v>
      </c>
      <c r="BM54" s="484" t="str">
        <f t="shared" si="51"/>
        <v>C</v>
      </c>
      <c r="BN54" s="482">
        <f t="shared" si="25"/>
        <v>0</v>
      </c>
      <c r="BO54" s="483">
        <f t="shared" si="26"/>
        <v>0</v>
      </c>
      <c r="BP54" s="483">
        <f t="shared" si="27"/>
        <v>0</v>
      </c>
      <c r="BQ54" s="484">
        <f t="shared" si="28"/>
        <v>0</v>
      </c>
      <c r="BR54" s="485">
        <f t="shared" si="29"/>
        <v>0</v>
      </c>
      <c r="BS54" s="486">
        <f t="shared" si="30"/>
        <v>0</v>
      </c>
      <c r="BT54" s="485">
        <f t="shared" si="31"/>
        <v>0</v>
      </c>
      <c r="BU54" s="487">
        <f t="shared" si="32"/>
        <v>0</v>
      </c>
      <c r="BV54" s="488">
        <f t="shared" si="33"/>
        <v>0</v>
      </c>
      <c r="BW54" s="487">
        <f t="shared" si="34"/>
        <v>0</v>
      </c>
      <c r="BX54" s="488">
        <f t="shared" si="35"/>
        <v>0</v>
      </c>
      <c r="BY54" s="487">
        <f t="shared" si="36"/>
        <v>0</v>
      </c>
      <c r="BZ54" s="488">
        <f t="shared" si="37"/>
        <v>0</v>
      </c>
      <c r="CA54" s="487">
        <f t="shared" si="38"/>
        <v>0</v>
      </c>
      <c r="CB54" s="488">
        <f t="shared" si="39"/>
        <v>0</v>
      </c>
      <c r="CC54" s="487">
        <f t="shared" si="40"/>
        <v>0</v>
      </c>
      <c r="CD54" s="488">
        <f t="shared" si="41"/>
        <v>0</v>
      </c>
      <c r="CE54" s="487">
        <f t="shared" si="42"/>
        <v>0</v>
      </c>
      <c r="CF54" s="488">
        <f t="shared" si="43"/>
        <v>0</v>
      </c>
      <c r="CG54" s="486">
        <f t="shared" si="44"/>
        <v>0</v>
      </c>
      <c r="CH54" s="485">
        <f t="shared" si="45"/>
        <v>0</v>
      </c>
      <c r="CI54" s="487">
        <f t="shared" si="46"/>
        <v>0</v>
      </c>
      <c r="CJ54" s="488">
        <f t="shared" si="47"/>
        <v>0</v>
      </c>
      <c r="CK54" s="487">
        <f t="shared" si="48"/>
        <v>0</v>
      </c>
      <c r="CL54" s="488">
        <f t="shared" si="49"/>
        <v>0</v>
      </c>
      <c r="CM54" s="489">
        <f t="shared" si="50"/>
        <v>0</v>
      </c>
      <c r="CN54" s="101"/>
      <c r="CO54" s="101"/>
      <c r="CP54" s="101"/>
      <c r="CQ54" s="101"/>
      <c r="CR54" s="101"/>
      <c r="CS54" s="101"/>
      <c r="CT54" s="101"/>
      <c r="CU54" s="101"/>
      <c r="CV54" s="101"/>
      <c r="CW54" s="101"/>
      <c r="CX54" s="101"/>
      <c r="CY54" s="101"/>
      <c r="CZ54" s="101"/>
      <c r="DA54" s="101"/>
      <c r="DB54" s="287">
        <v>32</v>
      </c>
      <c r="DC54" s="286">
        <f t="shared" si="10"/>
        <v>32</v>
      </c>
      <c r="DD54" s="304">
        <f t="shared" si="3"/>
        <v>0</v>
      </c>
      <c r="DE54" s="85">
        <f t="shared" si="4"/>
        <v>0</v>
      </c>
      <c r="DF54" s="258">
        <f t="shared" si="5"/>
        <v>12.851405622489963</v>
      </c>
      <c r="DG54" s="112"/>
      <c r="DH54" s="112"/>
      <c r="DI54" s="112"/>
      <c r="DJ54" s="112"/>
      <c r="DK54" s="112"/>
      <c r="DL54" s="112"/>
      <c r="DM54" s="112"/>
      <c r="DU54" s="298">
        <f t="shared" si="6"/>
        <v>32</v>
      </c>
      <c r="DV54" s="301">
        <f t="shared" si="7"/>
        <v>0</v>
      </c>
      <c r="DW54" s="259">
        <f t="shared" si="8"/>
        <v>0</v>
      </c>
      <c r="DX54" s="260">
        <f t="shared" si="9"/>
        <v>0</v>
      </c>
      <c r="DY54" s="256">
        <f t="shared" si="11"/>
        <v>0</v>
      </c>
    </row>
    <row r="55" spans="1:129" ht="13.2" customHeight="1" x14ac:dyDescent="0.2">
      <c r="A55" s="56">
        <v>33</v>
      </c>
      <c r="B55" s="111"/>
      <c r="C55" s="95">
        <f>アンケート集計!H36</f>
        <v>0</v>
      </c>
      <c r="D55" s="22" t="str">
        <f t="shared" si="12"/>
        <v>C</v>
      </c>
      <c r="E55" s="186"/>
      <c r="F55" s="187"/>
      <c r="G55" s="187"/>
      <c r="H55" s="204"/>
      <c r="I55" s="187"/>
      <c r="J55" s="187"/>
      <c r="K55" s="235"/>
      <c r="L55" s="186"/>
      <c r="M55" s="187"/>
      <c r="N55" s="187"/>
      <c r="O55" s="188"/>
      <c r="P55" s="224"/>
      <c r="Q55" s="187"/>
      <c r="R55" s="187"/>
      <c r="S55" s="188"/>
      <c r="T55" s="224"/>
      <c r="U55" s="188"/>
      <c r="V55" s="224"/>
      <c r="W55" s="188"/>
      <c r="X55" s="224"/>
      <c r="Y55" s="187"/>
      <c r="Z55" s="188"/>
      <c r="AA55" s="214"/>
      <c r="AB55" s="204"/>
      <c r="AC55" s="224"/>
      <c r="AD55" s="187"/>
      <c r="AE55" s="235"/>
      <c r="AF55" s="186"/>
      <c r="AG55" s="187"/>
      <c r="AH55" s="187"/>
      <c r="AI55" s="187"/>
      <c r="AJ55" s="187"/>
      <c r="AK55" s="187"/>
      <c r="AL55" s="187"/>
      <c r="AM55" s="188"/>
      <c r="AN55" s="224"/>
      <c r="AO55" s="187"/>
      <c r="AP55" s="187"/>
      <c r="AQ55" s="188"/>
      <c r="AR55" s="263"/>
      <c r="AS55" s="204"/>
      <c r="AT55" s="204"/>
      <c r="AU55" s="235"/>
      <c r="AV55" s="96">
        <f t="shared" si="13"/>
        <v>0</v>
      </c>
      <c r="AW55" s="310" t="str">
        <f t="shared" si="14"/>
        <v>C</v>
      </c>
      <c r="AX55" s="97">
        <f t="shared" si="15"/>
        <v>0</v>
      </c>
      <c r="AY55" s="311" t="str">
        <f t="shared" si="16"/>
        <v>C</v>
      </c>
      <c r="AZ55" s="96">
        <f t="shared" si="17"/>
        <v>0</v>
      </c>
      <c r="BA55" s="97">
        <f t="shared" si="18"/>
        <v>0</v>
      </c>
      <c r="BB55" s="97">
        <f t="shared" si="19"/>
        <v>0</v>
      </c>
      <c r="BC55" s="98">
        <f t="shared" si="20"/>
        <v>0</v>
      </c>
      <c r="BD55" s="99">
        <f t="shared" si="21"/>
        <v>0</v>
      </c>
      <c r="BE55" s="436">
        <f t="shared" si="22"/>
        <v>12.851405622489963</v>
      </c>
      <c r="BF55" s="253"/>
      <c r="BG55" s="254"/>
      <c r="BH55" s="56">
        <f t="shared" si="0"/>
        <v>33</v>
      </c>
      <c r="BI55" s="94">
        <f t="shared" si="1"/>
        <v>0</v>
      </c>
      <c r="BJ55" s="490">
        <f t="shared" si="23"/>
        <v>0</v>
      </c>
      <c r="BK55" s="491" t="str">
        <f t="shared" si="51"/>
        <v>C</v>
      </c>
      <c r="BL55" s="491">
        <f t="shared" si="24"/>
        <v>0</v>
      </c>
      <c r="BM55" s="492" t="str">
        <f t="shared" si="51"/>
        <v>C</v>
      </c>
      <c r="BN55" s="490">
        <f t="shared" si="25"/>
        <v>0</v>
      </c>
      <c r="BO55" s="491">
        <f t="shared" si="26"/>
        <v>0</v>
      </c>
      <c r="BP55" s="491">
        <f t="shared" si="27"/>
        <v>0</v>
      </c>
      <c r="BQ55" s="492">
        <f t="shared" si="28"/>
        <v>0</v>
      </c>
      <c r="BR55" s="477">
        <f t="shared" si="29"/>
        <v>0</v>
      </c>
      <c r="BS55" s="478">
        <f t="shared" si="30"/>
        <v>0</v>
      </c>
      <c r="BT55" s="477">
        <f t="shared" si="31"/>
        <v>0</v>
      </c>
      <c r="BU55" s="479">
        <f t="shared" si="32"/>
        <v>0</v>
      </c>
      <c r="BV55" s="480">
        <f t="shared" si="33"/>
        <v>0</v>
      </c>
      <c r="BW55" s="479">
        <f t="shared" si="34"/>
        <v>0</v>
      </c>
      <c r="BX55" s="480">
        <f t="shared" si="35"/>
        <v>0</v>
      </c>
      <c r="BY55" s="479">
        <f t="shared" si="36"/>
        <v>0</v>
      </c>
      <c r="BZ55" s="480">
        <f t="shared" si="37"/>
        <v>0</v>
      </c>
      <c r="CA55" s="479">
        <f t="shared" si="38"/>
        <v>0</v>
      </c>
      <c r="CB55" s="480">
        <f t="shared" si="39"/>
        <v>0</v>
      </c>
      <c r="CC55" s="479">
        <f t="shared" si="40"/>
        <v>0</v>
      </c>
      <c r="CD55" s="480">
        <f t="shared" si="41"/>
        <v>0</v>
      </c>
      <c r="CE55" s="479">
        <f t="shared" si="42"/>
        <v>0</v>
      </c>
      <c r="CF55" s="480">
        <f t="shared" si="43"/>
        <v>0</v>
      </c>
      <c r="CG55" s="478">
        <f t="shared" si="44"/>
        <v>0</v>
      </c>
      <c r="CH55" s="477">
        <f t="shared" si="45"/>
        <v>0</v>
      </c>
      <c r="CI55" s="479">
        <f t="shared" si="46"/>
        <v>0</v>
      </c>
      <c r="CJ55" s="480">
        <f t="shared" si="47"/>
        <v>0</v>
      </c>
      <c r="CK55" s="479">
        <f t="shared" si="48"/>
        <v>0</v>
      </c>
      <c r="CL55" s="480">
        <f t="shared" si="49"/>
        <v>0</v>
      </c>
      <c r="CM55" s="481">
        <f t="shared" si="50"/>
        <v>0</v>
      </c>
      <c r="CN55" s="101"/>
      <c r="CO55" s="101"/>
      <c r="CP55" s="101"/>
      <c r="CQ55" s="101"/>
      <c r="CR55" s="101"/>
      <c r="CS55" s="101"/>
      <c r="CT55" s="101"/>
      <c r="CU55" s="101"/>
      <c r="CV55" s="101"/>
      <c r="CW55" s="101"/>
      <c r="CX55" s="101"/>
      <c r="CY55" s="101"/>
      <c r="CZ55" s="101"/>
      <c r="DA55" s="101"/>
      <c r="DB55" s="287">
        <v>33</v>
      </c>
      <c r="DC55" s="286">
        <f t="shared" si="10"/>
        <v>33</v>
      </c>
      <c r="DD55" s="304">
        <f t="shared" si="3"/>
        <v>0</v>
      </c>
      <c r="DE55" s="85">
        <f t="shared" si="4"/>
        <v>0</v>
      </c>
      <c r="DF55" s="258">
        <f t="shared" si="5"/>
        <v>12.851405622489963</v>
      </c>
      <c r="DG55" s="112"/>
      <c r="DH55" s="104"/>
      <c r="DI55" s="112"/>
      <c r="DJ55" s="104"/>
      <c r="DK55" s="112"/>
      <c r="DL55" s="112"/>
      <c r="DM55" s="112"/>
      <c r="DU55" s="298">
        <f t="shared" si="6"/>
        <v>33</v>
      </c>
      <c r="DV55" s="301">
        <f t="shared" si="7"/>
        <v>0</v>
      </c>
      <c r="DW55" s="259">
        <f t="shared" si="8"/>
        <v>0</v>
      </c>
      <c r="DX55" s="260">
        <f t="shared" si="9"/>
        <v>0</v>
      </c>
      <c r="DY55" s="256">
        <f t="shared" si="11"/>
        <v>0</v>
      </c>
    </row>
    <row r="56" spans="1:129" ht="13.2" customHeight="1" x14ac:dyDescent="0.2">
      <c r="A56" s="88">
        <v>34</v>
      </c>
      <c r="B56" s="109"/>
      <c r="C56" s="90">
        <f>アンケート集計!H37</f>
        <v>0</v>
      </c>
      <c r="D56" s="372" t="str">
        <f t="shared" si="12"/>
        <v>C</v>
      </c>
      <c r="E56" s="183"/>
      <c r="F56" s="184"/>
      <c r="G56" s="184"/>
      <c r="H56" s="203"/>
      <c r="I56" s="184"/>
      <c r="J56" s="184"/>
      <c r="K56" s="234"/>
      <c r="L56" s="183"/>
      <c r="M56" s="184"/>
      <c r="N56" s="184"/>
      <c r="O56" s="185"/>
      <c r="P56" s="223"/>
      <c r="Q56" s="184"/>
      <c r="R56" s="184"/>
      <c r="S56" s="185"/>
      <c r="T56" s="223"/>
      <c r="U56" s="185"/>
      <c r="V56" s="223"/>
      <c r="W56" s="185"/>
      <c r="X56" s="223"/>
      <c r="Y56" s="184"/>
      <c r="Z56" s="185"/>
      <c r="AA56" s="213"/>
      <c r="AB56" s="203"/>
      <c r="AC56" s="223"/>
      <c r="AD56" s="184"/>
      <c r="AE56" s="234"/>
      <c r="AF56" s="183"/>
      <c r="AG56" s="184"/>
      <c r="AH56" s="184"/>
      <c r="AI56" s="184"/>
      <c r="AJ56" s="184"/>
      <c r="AK56" s="184"/>
      <c r="AL56" s="184"/>
      <c r="AM56" s="185"/>
      <c r="AN56" s="223"/>
      <c r="AO56" s="184"/>
      <c r="AP56" s="184"/>
      <c r="AQ56" s="185"/>
      <c r="AR56" s="262"/>
      <c r="AS56" s="203"/>
      <c r="AT56" s="203"/>
      <c r="AU56" s="234"/>
      <c r="AV56" s="242">
        <f t="shared" si="13"/>
        <v>0</v>
      </c>
      <c r="AW56" s="312" t="str">
        <f t="shared" si="14"/>
        <v>C</v>
      </c>
      <c r="AX56" s="91">
        <f t="shared" si="15"/>
        <v>0</v>
      </c>
      <c r="AY56" s="313" t="str">
        <f t="shared" si="16"/>
        <v>C</v>
      </c>
      <c r="AZ56" s="242">
        <f t="shared" si="17"/>
        <v>0</v>
      </c>
      <c r="BA56" s="91">
        <f t="shared" si="18"/>
        <v>0</v>
      </c>
      <c r="BB56" s="91">
        <f t="shared" si="19"/>
        <v>0</v>
      </c>
      <c r="BC56" s="92">
        <f t="shared" si="20"/>
        <v>0</v>
      </c>
      <c r="BD56" s="243">
        <f t="shared" si="21"/>
        <v>0</v>
      </c>
      <c r="BE56" s="435">
        <f t="shared" si="22"/>
        <v>12.851405622489963</v>
      </c>
      <c r="BF56" s="253"/>
      <c r="BG56" s="254"/>
      <c r="BH56" s="88">
        <f t="shared" si="0"/>
        <v>34</v>
      </c>
      <c r="BI56" s="89">
        <f t="shared" si="1"/>
        <v>0</v>
      </c>
      <c r="BJ56" s="482">
        <f t="shared" si="23"/>
        <v>0</v>
      </c>
      <c r="BK56" s="483" t="str">
        <f t="shared" si="51"/>
        <v>C</v>
      </c>
      <c r="BL56" s="483">
        <f t="shared" si="24"/>
        <v>0</v>
      </c>
      <c r="BM56" s="484" t="str">
        <f t="shared" si="51"/>
        <v>C</v>
      </c>
      <c r="BN56" s="482">
        <f t="shared" si="25"/>
        <v>0</v>
      </c>
      <c r="BO56" s="483">
        <f t="shared" si="26"/>
        <v>0</v>
      </c>
      <c r="BP56" s="483">
        <f t="shared" si="27"/>
        <v>0</v>
      </c>
      <c r="BQ56" s="484">
        <f t="shared" si="28"/>
        <v>0</v>
      </c>
      <c r="BR56" s="485">
        <f t="shared" si="29"/>
        <v>0</v>
      </c>
      <c r="BS56" s="486">
        <f t="shared" si="30"/>
        <v>0</v>
      </c>
      <c r="BT56" s="485">
        <f t="shared" si="31"/>
        <v>0</v>
      </c>
      <c r="BU56" s="487">
        <f t="shared" si="32"/>
        <v>0</v>
      </c>
      <c r="BV56" s="488">
        <f t="shared" si="33"/>
        <v>0</v>
      </c>
      <c r="BW56" s="487">
        <f t="shared" si="34"/>
        <v>0</v>
      </c>
      <c r="BX56" s="488">
        <f t="shared" si="35"/>
        <v>0</v>
      </c>
      <c r="BY56" s="487">
        <f t="shared" si="36"/>
        <v>0</v>
      </c>
      <c r="BZ56" s="488">
        <f t="shared" si="37"/>
        <v>0</v>
      </c>
      <c r="CA56" s="487">
        <f t="shared" si="38"/>
        <v>0</v>
      </c>
      <c r="CB56" s="488">
        <f t="shared" si="39"/>
        <v>0</v>
      </c>
      <c r="CC56" s="487">
        <f t="shared" si="40"/>
        <v>0</v>
      </c>
      <c r="CD56" s="488">
        <f t="shared" si="41"/>
        <v>0</v>
      </c>
      <c r="CE56" s="487">
        <f t="shared" si="42"/>
        <v>0</v>
      </c>
      <c r="CF56" s="488">
        <f t="shared" si="43"/>
        <v>0</v>
      </c>
      <c r="CG56" s="486">
        <f t="shared" si="44"/>
        <v>0</v>
      </c>
      <c r="CH56" s="485">
        <f t="shared" si="45"/>
        <v>0</v>
      </c>
      <c r="CI56" s="487">
        <f t="shared" si="46"/>
        <v>0</v>
      </c>
      <c r="CJ56" s="488">
        <f t="shared" si="47"/>
        <v>0</v>
      </c>
      <c r="CK56" s="487">
        <f t="shared" si="48"/>
        <v>0</v>
      </c>
      <c r="CL56" s="488">
        <f t="shared" si="49"/>
        <v>0</v>
      </c>
      <c r="CM56" s="489">
        <f t="shared" si="50"/>
        <v>0</v>
      </c>
      <c r="CN56" s="101"/>
      <c r="CO56" s="101"/>
      <c r="CP56" s="101"/>
      <c r="CQ56" s="101"/>
      <c r="CR56" s="101"/>
      <c r="CS56" s="101"/>
      <c r="CT56" s="101"/>
      <c r="CU56" s="101"/>
      <c r="CV56" s="101"/>
      <c r="CW56" s="101"/>
      <c r="CX56" s="101"/>
      <c r="CY56" s="101"/>
      <c r="CZ56" s="101"/>
      <c r="DA56" s="101"/>
      <c r="DB56" s="287">
        <v>34</v>
      </c>
      <c r="DC56" s="286">
        <f t="shared" si="10"/>
        <v>34</v>
      </c>
      <c r="DD56" s="304">
        <f t="shared" si="3"/>
        <v>0</v>
      </c>
      <c r="DE56" s="85">
        <f t="shared" si="4"/>
        <v>0</v>
      </c>
      <c r="DF56" s="258">
        <f t="shared" si="5"/>
        <v>12.851405622489963</v>
      </c>
      <c r="DG56" s="112"/>
      <c r="DH56" s="38"/>
      <c r="DI56" s="108"/>
      <c r="DJ56" s="112"/>
      <c r="DK56" s="112"/>
      <c r="DL56" s="112"/>
      <c r="DM56" s="112"/>
      <c r="DO56" s="108"/>
      <c r="DU56" s="298">
        <f t="shared" si="6"/>
        <v>34</v>
      </c>
      <c r="DV56" s="301">
        <f t="shared" si="7"/>
        <v>0</v>
      </c>
      <c r="DW56" s="259">
        <f t="shared" si="8"/>
        <v>0</v>
      </c>
      <c r="DX56" s="260">
        <f t="shared" si="9"/>
        <v>0</v>
      </c>
      <c r="DY56" s="256">
        <f t="shared" si="11"/>
        <v>0</v>
      </c>
    </row>
    <row r="57" spans="1:129" ht="13.2" customHeight="1" x14ac:dyDescent="0.2">
      <c r="A57" s="56">
        <v>35</v>
      </c>
      <c r="B57" s="111"/>
      <c r="C57" s="95">
        <f>アンケート集計!H38</f>
        <v>0</v>
      </c>
      <c r="D57" s="22" t="str">
        <f t="shared" si="12"/>
        <v>C</v>
      </c>
      <c r="E57" s="186"/>
      <c r="F57" s="187"/>
      <c r="G57" s="187"/>
      <c r="H57" s="204"/>
      <c r="I57" s="187"/>
      <c r="J57" s="187"/>
      <c r="K57" s="235"/>
      <c r="L57" s="186"/>
      <c r="M57" s="187"/>
      <c r="N57" s="187"/>
      <c r="O57" s="188"/>
      <c r="P57" s="224"/>
      <c r="Q57" s="187"/>
      <c r="R57" s="187"/>
      <c r="S57" s="188"/>
      <c r="T57" s="224"/>
      <c r="U57" s="188"/>
      <c r="V57" s="224"/>
      <c r="W57" s="188"/>
      <c r="X57" s="224"/>
      <c r="Y57" s="187"/>
      <c r="Z57" s="188"/>
      <c r="AA57" s="214"/>
      <c r="AB57" s="204"/>
      <c r="AC57" s="224"/>
      <c r="AD57" s="187"/>
      <c r="AE57" s="235"/>
      <c r="AF57" s="186"/>
      <c r="AG57" s="187"/>
      <c r="AH57" s="187"/>
      <c r="AI57" s="187"/>
      <c r="AJ57" s="187"/>
      <c r="AK57" s="187"/>
      <c r="AL57" s="187"/>
      <c r="AM57" s="188"/>
      <c r="AN57" s="224"/>
      <c r="AO57" s="187"/>
      <c r="AP57" s="187"/>
      <c r="AQ57" s="188"/>
      <c r="AR57" s="263"/>
      <c r="AS57" s="204"/>
      <c r="AT57" s="204"/>
      <c r="AU57" s="235"/>
      <c r="AV57" s="96">
        <f t="shared" si="13"/>
        <v>0</v>
      </c>
      <c r="AW57" s="310" t="str">
        <f t="shared" si="14"/>
        <v>C</v>
      </c>
      <c r="AX57" s="97">
        <f t="shared" si="15"/>
        <v>0</v>
      </c>
      <c r="AY57" s="311" t="str">
        <f t="shared" si="16"/>
        <v>C</v>
      </c>
      <c r="AZ57" s="96">
        <f t="shared" si="17"/>
        <v>0</v>
      </c>
      <c r="BA57" s="97">
        <f t="shared" si="18"/>
        <v>0</v>
      </c>
      <c r="BB57" s="97">
        <f t="shared" si="19"/>
        <v>0</v>
      </c>
      <c r="BC57" s="98">
        <f t="shared" si="20"/>
        <v>0</v>
      </c>
      <c r="BD57" s="99">
        <f t="shared" si="21"/>
        <v>0</v>
      </c>
      <c r="BE57" s="436">
        <f t="shared" si="22"/>
        <v>12.851405622489963</v>
      </c>
      <c r="BF57" s="253"/>
      <c r="BG57" s="254"/>
      <c r="BH57" s="56">
        <f t="shared" si="0"/>
        <v>35</v>
      </c>
      <c r="BI57" s="94">
        <f t="shared" si="1"/>
        <v>0</v>
      </c>
      <c r="BJ57" s="490">
        <f t="shared" si="23"/>
        <v>0</v>
      </c>
      <c r="BK57" s="491" t="str">
        <f t="shared" si="51"/>
        <v>C</v>
      </c>
      <c r="BL57" s="491">
        <f t="shared" si="24"/>
        <v>0</v>
      </c>
      <c r="BM57" s="492" t="str">
        <f t="shared" si="51"/>
        <v>C</v>
      </c>
      <c r="BN57" s="490">
        <f t="shared" si="25"/>
        <v>0</v>
      </c>
      <c r="BO57" s="491">
        <f t="shared" si="26"/>
        <v>0</v>
      </c>
      <c r="BP57" s="491">
        <f t="shared" si="27"/>
        <v>0</v>
      </c>
      <c r="BQ57" s="492">
        <f t="shared" si="28"/>
        <v>0</v>
      </c>
      <c r="BR57" s="477">
        <f t="shared" si="29"/>
        <v>0</v>
      </c>
      <c r="BS57" s="478">
        <f t="shared" si="30"/>
        <v>0</v>
      </c>
      <c r="BT57" s="477">
        <f t="shared" si="31"/>
        <v>0</v>
      </c>
      <c r="BU57" s="479">
        <f t="shared" si="32"/>
        <v>0</v>
      </c>
      <c r="BV57" s="480">
        <f t="shared" si="33"/>
        <v>0</v>
      </c>
      <c r="BW57" s="479">
        <f t="shared" si="34"/>
        <v>0</v>
      </c>
      <c r="BX57" s="480">
        <f t="shared" si="35"/>
        <v>0</v>
      </c>
      <c r="BY57" s="479">
        <f t="shared" si="36"/>
        <v>0</v>
      </c>
      <c r="BZ57" s="480">
        <f t="shared" si="37"/>
        <v>0</v>
      </c>
      <c r="CA57" s="479">
        <f t="shared" si="38"/>
        <v>0</v>
      </c>
      <c r="CB57" s="480">
        <f t="shared" si="39"/>
        <v>0</v>
      </c>
      <c r="CC57" s="479">
        <f t="shared" si="40"/>
        <v>0</v>
      </c>
      <c r="CD57" s="480">
        <f t="shared" si="41"/>
        <v>0</v>
      </c>
      <c r="CE57" s="479">
        <f t="shared" si="42"/>
        <v>0</v>
      </c>
      <c r="CF57" s="480">
        <f t="shared" si="43"/>
        <v>0</v>
      </c>
      <c r="CG57" s="478">
        <f t="shared" si="44"/>
        <v>0</v>
      </c>
      <c r="CH57" s="477">
        <f t="shared" si="45"/>
        <v>0</v>
      </c>
      <c r="CI57" s="479">
        <f t="shared" si="46"/>
        <v>0</v>
      </c>
      <c r="CJ57" s="480">
        <f t="shared" si="47"/>
        <v>0</v>
      </c>
      <c r="CK57" s="479">
        <f t="shared" si="48"/>
        <v>0</v>
      </c>
      <c r="CL57" s="480">
        <f t="shared" si="49"/>
        <v>0</v>
      </c>
      <c r="CM57" s="481">
        <f t="shared" si="50"/>
        <v>0</v>
      </c>
      <c r="CN57" s="101"/>
      <c r="CO57" s="101"/>
      <c r="CP57" s="101"/>
      <c r="CQ57" s="101"/>
      <c r="CR57" s="101"/>
      <c r="CS57" s="101"/>
      <c r="CT57" s="101"/>
      <c r="CU57" s="101"/>
      <c r="CV57" s="101"/>
      <c r="CW57" s="101"/>
      <c r="CX57" s="101"/>
      <c r="CY57" s="101"/>
      <c r="CZ57" s="101"/>
      <c r="DA57" s="101"/>
      <c r="DB57" s="287">
        <v>35</v>
      </c>
      <c r="DC57" s="286">
        <f t="shared" si="10"/>
        <v>35</v>
      </c>
      <c r="DD57" s="304">
        <f t="shared" si="3"/>
        <v>0</v>
      </c>
      <c r="DE57" s="85">
        <f t="shared" si="4"/>
        <v>0</v>
      </c>
      <c r="DF57" s="258">
        <f t="shared" si="5"/>
        <v>12.851405622489963</v>
      </c>
      <c r="DG57" s="112"/>
      <c r="DH57" s="38"/>
      <c r="DI57" s="38"/>
      <c r="DJ57" s="38"/>
      <c r="DK57" s="38"/>
      <c r="DL57" s="38"/>
      <c r="DM57" s="38"/>
      <c r="DU57" s="298">
        <f t="shared" si="6"/>
        <v>35</v>
      </c>
      <c r="DV57" s="301">
        <f t="shared" si="7"/>
        <v>0</v>
      </c>
      <c r="DW57" s="259">
        <f t="shared" si="8"/>
        <v>0</v>
      </c>
      <c r="DX57" s="260">
        <f t="shared" si="9"/>
        <v>0</v>
      </c>
      <c r="DY57" s="256">
        <f t="shared" si="11"/>
        <v>0</v>
      </c>
    </row>
    <row r="58" spans="1:129" ht="13.2" customHeight="1" x14ac:dyDescent="0.2">
      <c r="A58" s="88">
        <v>36</v>
      </c>
      <c r="B58" s="109"/>
      <c r="C58" s="90">
        <f>アンケート集計!H39</f>
        <v>0</v>
      </c>
      <c r="D58" s="372" t="str">
        <f t="shared" si="12"/>
        <v>C</v>
      </c>
      <c r="E58" s="183"/>
      <c r="F58" s="184"/>
      <c r="G58" s="184"/>
      <c r="H58" s="203"/>
      <c r="I58" s="184"/>
      <c r="J58" s="184"/>
      <c r="K58" s="234"/>
      <c r="L58" s="183"/>
      <c r="M58" s="184"/>
      <c r="N58" s="184"/>
      <c r="O58" s="185"/>
      <c r="P58" s="223"/>
      <c r="Q58" s="184"/>
      <c r="R58" s="184"/>
      <c r="S58" s="185"/>
      <c r="T58" s="223"/>
      <c r="U58" s="185"/>
      <c r="V58" s="223"/>
      <c r="W58" s="185"/>
      <c r="X58" s="223"/>
      <c r="Y58" s="184"/>
      <c r="Z58" s="185"/>
      <c r="AA58" s="213"/>
      <c r="AB58" s="203"/>
      <c r="AC58" s="223"/>
      <c r="AD58" s="184"/>
      <c r="AE58" s="234"/>
      <c r="AF58" s="183"/>
      <c r="AG58" s="184"/>
      <c r="AH58" s="184"/>
      <c r="AI58" s="184"/>
      <c r="AJ58" s="184"/>
      <c r="AK58" s="184"/>
      <c r="AL58" s="184"/>
      <c r="AM58" s="185"/>
      <c r="AN58" s="223"/>
      <c r="AO58" s="184"/>
      <c r="AP58" s="184"/>
      <c r="AQ58" s="185"/>
      <c r="AR58" s="262"/>
      <c r="AS58" s="203"/>
      <c r="AT58" s="203"/>
      <c r="AU58" s="234"/>
      <c r="AV58" s="242">
        <f t="shared" si="13"/>
        <v>0</v>
      </c>
      <c r="AW58" s="312" t="str">
        <f t="shared" si="14"/>
        <v>C</v>
      </c>
      <c r="AX58" s="91">
        <f t="shared" si="15"/>
        <v>0</v>
      </c>
      <c r="AY58" s="313" t="str">
        <f t="shared" si="16"/>
        <v>C</v>
      </c>
      <c r="AZ58" s="242">
        <f t="shared" si="17"/>
        <v>0</v>
      </c>
      <c r="BA58" s="91">
        <f t="shared" si="18"/>
        <v>0</v>
      </c>
      <c r="BB58" s="91">
        <f t="shared" si="19"/>
        <v>0</v>
      </c>
      <c r="BC58" s="92">
        <f t="shared" si="20"/>
        <v>0</v>
      </c>
      <c r="BD58" s="243">
        <f t="shared" si="21"/>
        <v>0</v>
      </c>
      <c r="BE58" s="435">
        <f t="shared" si="22"/>
        <v>12.851405622489963</v>
      </c>
      <c r="BF58" s="253"/>
      <c r="BG58" s="254"/>
      <c r="BH58" s="88">
        <f t="shared" si="0"/>
        <v>36</v>
      </c>
      <c r="BI58" s="89">
        <f t="shared" si="1"/>
        <v>0</v>
      </c>
      <c r="BJ58" s="482">
        <f t="shared" si="23"/>
        <v>0</v>
      </c>
      <c r="BK58" s="483" t="str">
        <f t="shared" si="51"/>
        <v>C</v>
      </c>
      <c r="BL58" s="483">
        <f t="shared" si="24"/>
        <v>0</v>
      </c>
      <c r="BM58" s="484" t="str">
        <f t="shared" si="51"/>
        <v>C</v>
      </c>
      <c r="BN58" s="482">
        <f t="shared" si="25"/>
        <v>0</v>
      </c>
      <c r="BO58" s="483">
        <f t="shared" si="26"/>
        <v>0</v>
      </c>
      <c r="BP58" s="483">
        <f t="shared" si="27"/>
        <v>0</v>
      </c>
      <c r="BQ58" s="484">
        <f t="shared" si="28"/>
        <v>0</v>
      </c>
      <c r="BR58" s="485">
        <f t="shared" si="29"/>
        <v>0</v>
      </c>
      <c r="BS58" s="486">
        <f t="shared" si="30"/>
        <v>0</v>
      </c>
      <c r="BT58" s="485">
        <f t="shared" si="31"/>
        <v>0</v>
      </c>
      <c r="BU58" s="487">
        <f t="shared" si="32"/>
        <v>0</v>
      </c>
      <c r="BV58" s="488">
        <f t="shared" si="33"/>
        <v>0</v>
      </c>
      <c r="BW58" s="487">
        <f t="shared" si="34"/>
        <v>0</v>
      </c>
      <c r="BX58" s="488">
        <f t="shared" si="35"/>
        <v>0</v>
      </c>
      <c r="BY58" s="487">
        <f t="shared" si="36"/>
        <v>0</v>
      </c>
      <c r="BZ58" s="488">
        <f t="shared" si="37"/>
        <v>0</v>
      </c>
      <c r="CA58" s="487">
        <f t="shared" si="38"/>
        <v>0</v>
      </c>
      <c r="CB58" s="488">
        <f t="shared" si="39"/>
        <v>0</v>
      </c>
      <c r="CC58" s="487">
        <f t="shared" si="40"/>
        <v>0</v>
      </c>
      <c r="CD58" s="488">
        <f t="shared" si="41"/>
        <v>0</v>
      </c>
      <c r="CE58" s="487">
        <f t="shared" si="42"/>
        <v>0</v>
      </c>
      <c r="CF58" s="488">
        <f t="shared" si="43"/>
        <v>0</v>
      </c>
      <c r="CG58" s="486">
        <f t="shared" si="44"/>
        <v>0</v>
      </c>
      <c r="CH58" s="485">
        <f t="shared" si="45"/>
        <v>0</v>
      </c>
      <c r="CI58" s="487">
        <f t="shared" si="46"/>
        <v>0</v>
      </c>
      <c r="CJ58" s="488">
        <f t="shared" si="47"/>
        <v>0</v>
      </c>
      <c r="CK58" s="487">
        <f t="shared" si="48"/>
        <v>0</v>
      </c>
      <c r="CL58" s="488">
        <f t="shared" si="49"/>
        <v>0</v>
      </c>
      <c r="CM58" s="489">
        <f t="shared" si="50"/>
        <v>0</v>
      </c>
      <c r="CN58" s="101"/>
      <c r="CO58" s="101"/>
      <c r="CP58" s="101"/>
      <c r="CQ58" s="101"/>
      <c r="CR58" s="101"/>
      <c r="CS58" s="101"/>
      <c r="CT58" s="101"/>
      <c r="CU58" s="101"/>
      <c r="CV58" s="101"/>
      <c r="CW58" s="101"/>
      <c r="CX58" s="101"/>
      <c r="CY58" s="101"/>
      <c r="CZ58" s="101"/>
      <c r="DA58" s="101"/>
      <c r="DB58" s="287">
        <v>36</v>
      </c>
      <c r="DC58" s="286">
        <f t="shared" si="10"/>
        <v>36</v>
      </c>
      <c r="DD58" s="304">
        <f t="shared" si="3"/>
        <v>0</v>
      </c>
      <c r="DE58" s="85">
        <f t="shared" si="4"/>
        <v>0</v>
      </c>
      <c r="DF58" s="258">
        <f t="shared" si="5"/>
        <v>12.851405622489963</v>
      </c>
      <c r="DG58" s="112"/>
      <c r="DH58" s="38"/>
      <c r="DI58" s="38"/>
      <c r="DJ58" s="38"/>
      <c r="DK58" s="38"/>
      <c r="DL58" s="38"/>
      <c r="DM58" s="38"/>
      <c r="DU58" s="298">
        <f t="shared" si="6"/>
        <v>36</v>
      </c>
      <c r="DV58" s="301">
        <f t="shared" si="7"/>
        <v>0</v>
      </c>
      <c r="DW58" s="259">
        <f t="shared" si="8"/>
        <v>0</v>
      </c>
      <c r="DX58" s="260">
        <f t="shared" si="9"/>
        <v>0</v>
      </c>
      <c r="DY58" s="256">
        <f t="shared" si="11"/>
        <v>0</v>
      </c>
    </row>
    <row r="59" spans="1:129" ht="13.2" customHeight="1" x14ac:dyDescent="0.2">
      <c r="A59" s="56">
        <v>37</v>
      </c>
      <c r="B59" s="111"/>
      <c r="C59" s="95">
        <f>アンケート集計!H40</f>
        <v>0</v>
      </c>
      <c r="D59" s="22" t="str">
        <f t="shared" si="12"/>
        <v>C</v>
      </c>
      <c r="E59" s="186"/>
      <c r="F59" s="187"/>
      <c r="G59" s="187"/>
      <c r="H59" s="204"/>
      <c r="I59" s="187"/>
      <c r="J59" s="187"/>
      <c r="K59" s="235"/>
      <c r="L59" s="186"/>
      <c r="M59" s="187"/>
      <c r="N59" s="187"/>
      <c r="O59" s="188"/>
      <c r="P59" s="224"/>
      <c r="Q59" s="187"/>
      <c r="R59" s="187"/>
      <c r="S59" s="188"/>
      <c r="T59" s="224"/>
      <c r="U59" s="188"/>
      <c r="V59" s="224"/>
      <c r="W59" s="188"/>
      <c r="X59" s="224"/>
      <c r="Y59" s="187"/>
      <c r="Z59" s="188"/>
      <c r="AA59" s="214"/>
      <c r="AB59" s="204"/>
      <c r="AC59" s="224"/>
      <c r="AD59" s="187"/>
      <c r="AE59" s="235"/>
      <c r="AF59" s="186"/>
      <c r="AG59" s="187"/>
      <c r="AH59" s="187"/>
      <c r="AI59" s="187"/>
      <c r="AJ59" s="187"/>
      <c r="AK59" s="187"/>
      <c r="AL59" s="187"/>
      <c r="AM59" s="188"/>
      <c r="AN59" s="224"/>
      <c r="AO59" s="187"/>
      <c r="AP59" s="187"/>
      <c r="AQ59" s="188"/>
      <c r="AR59" s="263"/>
      <c r="AS59" s="204"/>
      <c r="AT59" s="204"/>
      <c r="AU59" s="235"/>
      <c r="AV59" s="96">
        <f t="shared" si="13"/>
        <v>0</v>
      </c>
      <c r="AW59" s="310" t="str">
        <f t="shared" si="14"/>
        <v>C</v>
      </c>
      <c r="AX59" s="97">
        <f t="shared" si="15"/>
        <v>0</v>
      </c>
      <c r="AY59" s="311" t="str">
        <f t="shared" si="16"/>
        <v>C</v>
      </c>
      <c r="AZ59" s="96">
        <f t="shared" si="17"/>
        <v>0</v>
      </c>
      <c r="BA59" s="97">
        <f t="shared" si="18"/>
        <v>0</v>
      </c>
      <c r="BB59" s="97">
        <f t="shared" si="19"/>
        <v>0</v>
      </c>
      <c r="BC59" s="98">
        <f t="shared" si="20"/>
        <v>0</v>
      </c>
      <c r="BD59" s="99">
        <f t="shared" si="21"/>
        <v>0</v>
      </c>
      <c r="BE59" s="436">
        <f t="shared" si="22"/>
        <v>12.851405622489963</v>
      </c>
      <c r="BF59" s="253"/>
      <c r="BG59" s="254"/>
      <c r="BH59" s="56">
        <f t="shared" si="0"/>
        <v>37</v>
      </c>
      <c r="BI59" s="94">
        <f t="shared" si="1"/>
        <v>0</v>
      </c>
      <c r="BJ59" s="490">
        <f t="shared" si="23"/>
        <v>0</v>
      </c>
      <c r="BK59" s="491" t="str">
        <f t="shared" si="51"/>
        <v>C</v>
      </c>
      <c r="BL59" s="491">
        <f t="shared" si="24"/>
        <v>0</v>
      </c>
      <c r="BM59" s="492" t="str">
        <f t="shared" si="51"/>
        <v>C</v>
      </c>
      <c r="BN59" s="490">
        <f t="shared" si="25"/>
        <v>0</v>
      </c>
      <c r="BO59" s="491">
        <f t="shared" si="26"/>
        <v>0</v>
      </c>
      <c r="BP59" s="491">
        <f t="shared" si="27"/>
        <v>0</v>
      </c>
      <c r="BQ59" s="492">
        <f t="shared" si="28"/>
        <v>0</v>
      </c>
      <c r="BR59" s="477">
        <f t="shared" si="29"/>
        <v>0</v>
      </c>
      <c r="BS59" s="478">
        <f t="shared" si="30"/>
        <v>0</v>
      </c>
      <c r="BT59" s="477">
        <f t="shared" si="31"/>
        <v>0</v>
      </c>
      <c r="BU59" s="479">
        <f t="shared" si="32"/>
        <v>0</v>
      </c>
      <c r="BV59" s="480">
        <f t="shared" si="33"/>
        <v>0</v>
      </c>
      <c r="BW59" s="479">
        <f t="shared" si="34"/>
        <v>0</v>
      </c>
      <c r="BX59" s="480">
        <f t="shared" si="35"/>
        <v>0</v>
      </c>
      <c r="BY59" s="479">
        <f t="shared" si="36"/>
        <v>0</v>
      </c>
      <c r="BZ59" s="480">
        <f t="shared" si="37"/>
        <v>0</v>
      </c>
      <c r="CA59" s="479">
        <f t="shared" si="38"/>
        <v>0</v>
      </c>
      <c r="CB59" s="480">
        <f t="shared" si="39"/>
        <v>0</v>
      </c>
      <c r="CC59" s="479">
        <f t="shared" si="40"/>
        <v>0</v>
      </c>
      <c r="CD59" s="480">
        <f t="shared" si="41"/>
        <v>0</v>
      </c>
      <c r="CE59" s="479">
        <f t="shared" si="42"/>
        <v>0</v>
      </c>
      <c r="CF59" s="480">
        <f t="shared" si="43"/>
        <v>0</v>
      </c>
      <c r="CG59" s="478">
        <f t="shared" si="44"/>
        <v>0</v>
      </c>
      <c r="CH59" s="477">
        <f t="shared" si="45"/>
        <v>0</v>
      </c>
      <c r="CI59" s="479">
        <f t="shared" si="46"/>
        <v>0</v>
      </c>
      <c r="CJ59" s="480">
        <f t="shared" si="47"/>
        <v>0</v>
      </c>
      <c r="CK59" s="479">
        <f t="shared" si="48"/>
        <v>0</v>
      </c>
      <c r="CL59" s="480">
        <f t="shared" si="49"/>
        <v>0</v>
      </c>
      <c r="CM59" s="481">
        <f t="shared" si="50"/>
        <v>0</v>
      </c>
      <c r="CN59" s="101"/>
      <c r="CO59" s="101"/>
      <c r="CP59" s="101"/>
      <c r="CQ59" s="101"/>
      <c r="CR59" s="101"/>
      <c r="CS59" s="101"/>
      <c r="CT59" s="101"/>
      <c r="CU59" s="101"/>
      <c r="CV59" s="101"/>
      <c r="CW59" s="101"/>
      <c r="CX59" s="101"/>
      <c r="CY59" s="101"/>
      <c r="CZ59" s="101"/>
      <c r="DA59" s="101"/>
      <c r="DB59" s="287">
        <v>37</v>
      </c>
      <c r="DC59" s="286">
        <f t="shared" si="10"/>
        <v>37</v>
      </c>
      <c r="DD59" s="304">
        <f t="shared" si="3"/>
        <v>0</v>
      </c>
      <c r="DE59" s="85">
        <f t="shared" si="4"/>
        <v>0</v>
      </c>
      <c r="DF59" s="258">
        <f t="shared" si="5"/>
        <v>12.851405622489963</v>
      </c>
      <c r="DG59" s="112"/>
      <c r="DH59" s="112"/>
      <c r="DI59" s="112"/>
      <c r="DJ59" s="112"/>
      <c r="DK59" s="112"/>
      <c r="DL59" s="112"/>
      <c r="DM59" s="112"/>
      <c r="DU59" s="298">
        <f t="shared" si="6"/>
        <v>37</v>
      </c>
      <c r="DV59" s="301">
        <f t="shared" si="7"/>
        <v>0</v>
      </c>
      <c r="DW59" s="259">
        <f t="shared" si="8"/>
        <v>0</v>
      </c>
      <c r="DX59" s="260">
        <f t="shared" si="9"/>
        <v>0</v>
      </c>
      <c r="DY59" s="256">
        <f t="shared" si="11"/>
        <v>0</v>
      </c>
    </row>
    <row r="60" spans="1:129" ht="13.2" customHeight="1" x14ac:dyDescent="0.2">
      <c r="A60" s="88">
        <v>38</v>
      </c>
      <c r="B60" s="109"/>
      <c r="C60" s="90">
        <f>アンケート集計!H41</f>
        <v>0</v>
      </c>
      <c r="D60" s="372" t="str">
        <f t="shared" si="12"/>
        <v>C</v>
      </c>
      <c r="E60" s="183"/>
      <c r="F60" s="184"/>
      <c r="G60" s="184"/>
      <c r="H60" s="203"/>
      <c r="I60" s="184"/>
      <c r="J60" s="184"/>
      <c r="K60" s="234"/>
      <c r="L60" s="183"/>
      <c r="M60" s="184"/>
      <c r="N60" s="184"/>
      <c r="O60" s="185"/>
      <c r="P60" s="223"/>
      <c r="Q60" s="184"/>
      <c r="R60" s="184"/>
      <c r="S60" s="185"/>
      <c r="T60" s="223"/>
      <c r="U60" s="185"/>
      <c r="V60" s="223"/>
      <c r="W60" s="185"/>
      <c r="X60" s="223"/>
      <c r="Y60" s="184"/>
      <c r="Z60" s="185"/>
      <c r="AA60" s="213"/>
      <c r="AB60" s="203"/>
      <c r="AC60" s="223"/>
      <c r="AD60" s="184"/>
      <c r="AE60" s="234"/>
      <c r="AF60" s="183"/>
      <c r="AG60" s="184"/>
      <c r="AH60" s="184"/>
      <c r="AI60" s="184"/>
      <c r="AJ60" s="184"/>
      <c r="AK60" s="184"/>
      <c r="AL60" s="184"/>
      <c r="AM60" s="185"/>
      <c r="AN60" s="223"/>
      <c r="AO60" s="184"/>
      <c r="AP60" s="184"/>
      <c r="AQ60" s="185"/>
      <c r="AR60" s="262"/>
      <c r="AS60" s="203"/>
      <c r="AT60" s="203"/>
      <c r="AU60" s="234"/>
      <c r="AV60" s="242">
        <f t="shared" si="13"/>
        <v>0</v>
      </c>
      <c r="AW60" s="312" t="str">
        <f t="shared" si="14"/>
        <v>C</v>
      </c>
      <c r="AX60" s="91">
        <f t="shared" si="15"/>
        <v>0</v>
      </c>
      <c r="AY60" s="313" t="str">
        <f t="shared" si="16"/>
        <v>C</v>
      </c>
      <c r="AZ60" s="242">
        <f t="shared" si="17"/>
        <v>0</v>
      </c>
      <c r="BA60" s="91">
        <f t="shared" si="18"/>
        <v>0</v>
      </c>
      <c r="BB60" s="91">
        <f t="shared" si="19"/>
        <v>0</v>
      </c>
      <c r="BC60" s="92">
        <f t="shared" si="20"/>
        <v>0</v>
      </c>
      <c r="BD60" s="243">
        <f t="shared" si="21"/>
        <v>0</v>
      </c>
      <c r="BE60" s="435">
        <f t="shared" si="22"/>
        <v>12.851405622489963</v>
      </c>
      <c r="BF60" s="253"/>
      <c r="BG60" s="254"/>
      <c r="BH60" s="88">
        <f t="shared" si="0"/>
        <v>38</v>
      </c>
      <c r="BI60" s="89">
        <f t="shared" si="1"/>
        <v>0</v>
      </c>
      <c r="BJ60" s="482">
        <f t="shared" si="23"/>
        <v>0</v>
      </c>
      <c r="BK60" s="483" t="str">
        <f t="shared" si="51"/>
        <v>C</v>
      </c>
      <c r="BL60" s="483">
        <f t="shared" si="24"/>
        <v>0</v>
      </c>
      <c r="BM60" s="484" t="str">
        <f t="shared" si="51"/>
        <v>C</v>
      </c>
      <c r="BN60" s="482">
        <f t="shared" si="25"/>
        <v>0</v>
      </c>
      <c r="BO60" s="483">
        <f t="shared" si="26"/>
        <v>0</v>
      </c>
      <c r="BP60" s="483">
        <f t="shared" si="27"/>
        <v>0</v>
      </c>
      <c r="BQ60" s="484">
        <f t="shared" si="28"/>
        <v>0</v>
      </c>
      <c r="BR60" s="485">
        <f t="shared" si="29"/>
        <v>0</v>
      </c>
      <c r="BS60" s="486">
        <f t="shared" si="30"/>
        <v>0</v>
      </c>
      <c r="BT60" s="485">
        <f t="shared" si="31"/>
        <v>0</v>
      </c>
      <c r="BU60" s="487">
        <f t="shared" si="32"/>
        <v>0</v>
      </c>
      <c r="BV60" s="488">
        <f t="shared" si="33"/>
        <v>0</v>
      </c>
      <c r="BW60" s="487">
        <f t="shared" si="34"/>
        <v>0</v>
      </c>
      <c r="BX60" s="488">
        <f t="shared" si="35"/>
        <v>0</v>
      </c>
      <c r="BY60" s="487">
        <f t="shared" si="36"/>
        <v>0</v>
      </c>
      <c r="BZ60" s="488">
        <f t="shared" si="37"/>
        <v>0</v>
      </c>
      <c r="CA60" s="487">
        <f t="shared" si="38"/>
        <v>0</v>
      </c>
      <c r="CB60" s="488">
        <f t="shared" si="39"/>
        <v>0</v>
      </c>
      <c r="CC60" s="487">
        <f t="shared" si="40"/>
        <v>0</v>
      </c>
      <c r="CD60" s="488">
        <f t="shared" si="41"/>
        <v>0</v>
      </c>
      <c r="CE60" s="487">
        <f t="shared" si="42"/>
        <v>0</v>
      </c>
      <c r="CF60" s="488">
        <f t="shared" si="43"/>
        <v>0</v>
      </c>
      <c r="CG60" s="486">
        <f t="shared" si="44"/>
        <v>0</v>
      </c>
      <c r="CH60" s="485">
        <f t="shared" si="45"/>
        <v>0</v>
      </c>
      <c r="CI60" s="487">
        <f t="shared" si="46"/>
        <v>0</v>
      </c>
      <c r="CJ60" s="488">
        <f t="shared" si="47"/>
        <v>0</v>
      </c>
      <c r="CK60" s="487">
        <f t="shared" si="48"/>
        <v>0</v>
      </c>
      <c r="CL60" s="488">
        <f t="shared" si="49"/>
        <v>0</v>
      </c>
      <c r="CM60" s="489">
        <f t="shared" si="50"/>
        <v>0</v>
      </c>
      <c r="CN60" s="101"/>
      <c r="CO60" s="101"/>
      <c r="CP60" s="101"/>
      <c r="CQ60" s="101"/>
      <c r="CR60" s="101"/>
      <c r="CS60" s="101"/>
      <c r="CT60" s="101"/>
      <c r="CU60" s="101"/>
      <c r="CV60" s="101"/>
      <c r="CW60" s="101"/>
      <c r="CX60" s="101"/>
      <c r="CY60" s="101"/>
      <c r="CZ60" s="101"/>
      <c r="DA60" s="101"/>
      <c r="DB60" s="287">
        <v>38</v>
      </c>
      <c r="DC60" s="286">
        <f t="shared" si="10"/>
        <v>38</v>
      </c>
      <c r="DD60" s="304">
        <f t="shared" si="3"/>
        <v>0</v>
      </c>
      <c r="DE60" s="85">
        <f t="shared" si="4"/>
        <v>0</v>
      </c>
      <c r="DF60" s="258">
        <f t="shared" si="5"/>
        <v>12.851405622489963</v>
      </c>
      <c r="DG60" s="112"/>
      <c r="DH60" s="112"/>
      <c r="DI60" s="112"/>
      <c r="DJ60" s="112"/>
      <c r="DK60" s="112"/>
      <c r="DL60" s="112"/>
      <c r="DM60" s="112"/>
      <c r="DU60" s="298">
        <f t="shared" si="6"/>
        <v>38</v>
      </c>
      <c r="DV60" s="301">
        <f t="shared" si="7"/>
        <v>0</v>
      </c>
      <c r="DW60" s="259">
        <f t="shared" si="8"/>
        <v>0</v>
      </c>
      <c r="DX60" s="260">
        <f t="shared" si="9"/>
        <v>0</v>
      </c>
      <c r="DY60" s="256">
        <f t="shared" si="11"/>
        <v>0</v>
      </c>
    </row>
    <row r="61" spans="1:129" ht="13.2" customHeight="1" x14ac:dyDescent="0.2">
      <c r="A61" s="56">
        <v>39</v>
      </c>
      <c r="B61" s="111"/>
      <c r="C61" s="95">
        <f>アンケート集計!H42</f>
        <v>0</v>
      </c>
      <c r="D61" s="22" t="str">
        <f t="shared" si="12"/>
        <v>C</v>
      </c>
      <c r="E61" s="186"/>
      <c r="F61" s="187"/>
      <c r="G61" s="187"/>
      <c r="H61" s="204"/>
      <c r="I61" s="187"/>
      <c r="J61" s="187"/>
      <c r="K61" s="235"/>
      <c r="L61" s="186"/>
      <c r="M61" s="187"/>
      <c r="N61" s="187"/>
      <c r="O61" s="188"/>
      <c r="P61" s="224"/>
      <c r="Q61" s="187"/>
      <c r="R61" s="187"/>
      <c r="S61" s="188"/>
      <c r="T61" s="224"/>
      <c r="U61" s="188"/>
      <c r="V61" s="224"/>
      <c r="W61" s="188"/>
      <c r="X61" s="224"/>
      <c r="Y61" s="187"/>
      <c r="Z61" s="188"/>
      <c r="AA61" s="214"/>
      <c r="AB61" s="204"/>
      <c r="AC61" s="224"/>
      <c r="AD61" s="187"/>
      <c r="AE61" s="235"/>
      <c r="AF61" s="186"/>
      <c r="AG61" s="187"/>
      <c r="AH61" s="187"/>
      <c r="AI61" s="187"/>
      <c r="AJ61" s="187"/>
      <c r="AK61" s="187"/>
      <c r="AL61" s="187"/>
      <c r="AM61" s="188"/>
      <c r="AN61" s="224"/>
      <c r="AO61" s="187"/>
      <c r="AP61" s="187"/>
      <c r="AQ61" s="188"/>
      <c r="AR61" s="263"/>
      <c r="AS61" s="204"/>
      <c r="AT61" s="204"/>
      <c r="AU61" s="235"/>
      <c r="AV61" s="96">
        <f t="shared" si="13"/>
        <v>0</v>
      </c>
      <c r="AW61" s="310" t="str">
        <f t="shared" si="14"/>
        <v>C</v>
      </c>
      <c r="AX61" s="97">
        <f t="shared" si="15"/>
        <v>0</v>
      </c>
      <c r="AY61" s="311" t="str">
        <f t="shared" si="16"/>
        <v>C</v>
      </c>
      <c r="AZ61" s="96">
        <f t="shared" si="17"/>
        <v>0</v>
      </c>
      <c r="BA61" s="97">
        <f t="shared" si="18"/>
        <v>0</v>
      </c>
      <c r="BB61" s="97">
        <f t="shared" si="19"/>
        <v>0</v>
      </c>
      <c r="BC61" s="98">
        <f t="shared" si="20"/>
        <v>0</v>
      </c>
      <c r="BD61" s="99">
        <f t="shared" si="21"/>
        <v>0</v>
      </c>
      <c r="BE61" s="436">
        <f t="shared" si="22"/>
        <v>12.851405622489963</v>
      </c>
      <c r="BF61" s="253"/>
      <c r="BG61" s="254"/>
      <c r="BH61" s="56">
        <f t="shared" si="0"/>
        <v>39</v>
      </c>
      <c r="BI61" s="94">
        <f t="shared" si="1"/>
        <v>0</v>
      </c>
      <c r="BJ61" s="490">
        <f t="shared" si="23"/>
        <v>0</v>
      </c>
      <c r="BK61" s="491" t="str">
        <f t="shared" si="51"/>
        <v>C</v>
      </c>
      <c r="BL61" s="491">
        <f t="shared" si="24"/>
        <v>0</v>
      </c>
      <c r="BM61" s="492" t="str">
        <f t="shared" si="51"/>
        <v>C</v>
      </c>
      <c r="BN61" s="490">
        <f t="shared" si="25"/>
        <v>0</v>
      </c>
      <c r="BO61" s="491">
        <f t="shared" si="26"/>
        <v>0</v>
      </c>
      <c r="BP61" s="491">
        <f t="shared" si="27"/>
        <v>0</v>
      </c>
      <c r="BQ61" s="492">
        <f t="shared" si="28"/>
        <v>0</v>
      </c>
      <c r="BR61" s="477">
        <f t="shared" si="29"/>
        <v>0</v>
      </c>
      <c r="BS61" s="478">
        <f t="shared" si="30"/>
        <v>0</v>
      </c>
      <c r="BT61" s="477">
        <f t="shared" si="31"/>
        <v>0</v>
      </c>
      <c r="BU61" s="479">
        <f t="shared" si="32"/>
        <v>0</v>
      </c>
      <c r="BV61" s="480">
        <f t="shared" si="33"/>
        <v>0</v>
      </c>
      <c r="BW61" s="479">
        <f t="shared" si="34"/>
        <v>0</v>
      </c>
      <c r="BX61" s="480">
        <f t="shared" si="35"/>
        <v>0</v>
      </c>
      <c r="BY61" s="479">
        <f t="shared" si="36"/>
        <v>0</v>
      </c>
      <c r="BZ61" s="480">
        <f t="shared" si="37"/>
        <v>0</v>
      </c>
      <c r="CA61" s="479">
        <f t="shared" si="38"/>
        <v>0</v>
      </c>
      <c r="CB61" s="480">
        <f t="shared" si="39"/>
        <v>0</v>
      </c>
      <c r="CC61" s="479">
        <f t="shared" si="40"/>
        <v>0</v>
      </c>
      <c r="CD61" s="480">
        <f t="shared" si="41"/>
        <v>0</v>
      </c>
      <c r="CE61" s="479">
        <f t="shared" si="42"/>
        <v>0</v>
      </c>
      <c r="CF61" s="480">
        <f t="shared" si="43"/>
        <v>0</v>
      </c>
      <c r="CG61" s="478">
        <f t="shared" si="44"/>
        <v>0</v>
      </c>
      <c r="CH61" s="477">
        <f t="shared" si="45"/>
        <v>0</v>
      </c>
      <c r="CI61" s="479">
        <f t="shared" si="46"/>
        <v>0</v>
      </c>
      <c r="CJ61" s="480">
        <f t="shared" si="47"/>
        <v>0</v>
      </c>
      <c r="CK61" s="479">
        <f t="shared" si="48"/>
        <v>0</v>
      </c>
      <c r="CL61" s="480">
        <f t="shared" si="49"/>
        <v>0</v>
      </c>
      <c r="CM61" s="481">
        <f t="shared" si="50"/>
        <v>0</v>
      </c>
      <c r="CN61" s="101"/>
      <c r="CO61" s="101"/>
      <c r="CP61" s="101"/>
      <c r="CQ61" s="101"/>
      <c r="CR61" s="101"/>
      <c r="CS61" s="101"/>
      <c r="CT61" s="101"/>
      <c r="CU61" s="101"/>
      <c r="CV61" s="101"/>
      <c r="CW61" s="101"/>
      <c r="CX61" s="101"/>
      <c r="CY61" s="101"/>
      <c r="CZ61" s="101"/>
      <c r="DA61" s="101"/>
      <c r="DB61" s="287">
        <v>39</v>
      </c>
      <c r="DC61" s="286">
        <f t="shared" si="10"/>
        <v>39</v>
      </c>
      <c r="DD61" s="304">
        <f t="shared" si="3"/>
        <v>0</v>
      </c>
      <c r="DE61" s="85">
        <f t="shared" si="4"/>
        <v>0</v>
      </c>
      <c r="DF61" s="258">
        <f t="shared" si="5"/>
        <v>12.851405622489963</v>
      </c>
      <c r="DG61" s="112"/>
      <c r="DH61" s="112"/>
      <c r="DI61" s="112"/>
      <c r="DJ61" s="112"/>
      <c r="DK61" s="112"/>
      <c r="DL61" s="112"/>
      <c r="DM61" s="112"/>
      <c r="DU61" s="298">
        <f t="shared" si="6"/>
        <v>39</v>
      </c>
      <c r="DV61" s="301">
        <f t="shared" si="7"/>
        <v>0</v>
      </c>
      <c r="DW61" s="259">
        <f t="shared" si="8"/>
        <v>0</v>
      </c>
      <c r="DX61" s="260">
        <f t="shared" si="9"/>
        <v>0</v>
      </c>
      <c r="DY61" s="256">
        <f t="shared" si="11"/>
        <v>0</v>
      </c>
    </row>
    <row r="62" spans="1:129" ht="13.2" customHeight="1" thickBot="1" x14ac:dyDescent="0.25">
      <c r="A62" s="120">
        <v>40</v>
      </c>
      <c r="B62" s="121"/>
      <c r="C62" s="122">
        <f>アンケート集計!H43</f>
        <v>0</v>
      </c>
      <c r="D62" s="373" t="str">
        <f t="shared" si="12"/>
        <v>C</v>
      </c>
      <c r="E62" s="189"/>
      <c r="F62" s="190"/>
      <c r="G62" s="190"/>
      <c r="H62" s="205"/>
      <c r="I62" s="190"/>
      <c r="J62" s="190"/>
      <c r="K62" s="236"/>
      <c r="L62" s="189"/>
      <c r="M62" s="190"/>
      <c r="N62" s="190"/>
      <c r="O62" s="191"/>
      <c r="P62" s="225"/>
      <c r="Q62" s="190"/>
      <c r="R62" s="190"/>
      <c r="S62" s="191"/>
      <c r="T62" s="225"/>
      <c r="U62" s="191"/>
      <c r="V62" s="225"/>
      <c r="W62" s="191"/>
      <c r="X62" s="225"/>
      <c r="Y62" s="190"/>
      <c r="Z62" s="191"/>
      <c r="AA62" s="215"/>
      <c r="AB62" s="205"/>
      <c r="AC62" s="225"/>
      <c r="AD62" s="190"/>
      <c r="AE62" s="236"/>
      <c r="AF62" s="189"/>
      <c r="AG62" s="190"/>
      <c r="AH62" s="190"/>
      <c r="AI62" s="190"/>
      <c r="AJ62" s="190"/>
      <c r="AK62" s="190"/>
      <c r="AL62" s="190"/>
      <c r="AM62" s="191"/>
      <c r="AN62" s="225"/>
      <c r="AO62" s="190"/>
      <c r="AP62" s="190"/>
      <c r="AQ62" s="191"/>
      <c r="AR62" s="264"/>
      <c r="AS62" s="205"/>
      <c r="AT62" s="205"/>
      <c r="AU62" s="236"/>
      <c r="AV62" s="244">
        <f t="shared" si="13"/>
        <v>0</v>
      </c>
      <c r="AW62" s="375" t="str">
        <f t="shared" si="14"/>
        <v>C</v>
      </c>
      <c r="AX62" s="245">
        <f t="shared" si="15"/>
        <v>0</v>
      </c>
      <c r="AY62" s="377" t="str">
        <f t="shared" si="16"/>
        <v>C</v>
      </c>
      <c r="AZ62" s="244">
        <f t="shared" si="17"/>
        <v>0</v>
      </c>
      <c r="BA62" s="245">
        <f t="shared" si="18"/>
        <v>0</v>
      </c>
      <c r="BB62" s="245">
        <f t="shared" si="19"/>
        <v>0</v>
      </c>
      <c r="BC62" s="246">
        <f t="shared" si="20"/>
        <v>0</v>
      </c>
      <c r="BD62" s="247">
        <f t="shared" si="21"/>
        <v>0</v>
      </c>
      <c r="BE62" s="437">
        <f>(BD62-$BD$65)/$BE$65*10+50</f>
        <v>12.851405622489963</v>
      </c>
      <c r="BF62" s="253"/>
      <c r="BG62" s="254"/>
      <c r="BH62" s="88">
        <f t="shared" si="0"/>
        <v>40</v>
      </c>
      <c r="BI62" s="121">
        <f t="shared" si="1"/>
        <v>0</v>
      </c>
      <c r="BJ62" s="493">
        <f t="shared" si="23"/>
        <v>0</v>
      </c>
      <c r="BK62" s="494" t="str">
        <f t="shared" si="51"/>
        <v>C</v>
      </c>
      <c r="BL62" s="494">
        <f t="shared" si="24"/>
        <v>0</v>
      </c>
      <c r="BM62" s="495" t="str">
        <f t="shared" si="51"/>
        <v>C</v>
      </c>
      <c r="BN62" s="493">
        <f t="shared" si="25"/>
        <v>0</v>
      </c>
      <c r="BO62" s="494">
        <f t="shared" si="26"/>
        <v>0</v>
      </c>
      <c r="BP62" s="494">
        <f t="shared" si="27"/>
        <v>0</v>
      </c>
      <c r="BQ62" s="495">
        <f t="shared" si="28"/>
        <v>0</v>
      </c>
      <c r="BR62" s="485">
        <f t="shared" si="29"/>
        <v>0</v>
      </c>
      <c r="BS62" s="486">
        <f t="shared" si="30"/>
        <v>0</v>
      </c>
      <c r="BT62" s="485">
        <f t="shared" si="31"/>
        <v>0</v>
      </c>
      <c r="BU62" s="487">
        <f t="shared" si="32"/>
        <v>0</v>
      </c>
      <c r="BV62" s="488">
        <f t="shared" si="33"/>
        <v>0</v>
      </c>
      <c r="BW62" s="487">
        <f t="shared" si="34"/>
        <v>0</v>
      </c>
      <c r="BX62" s="488">
        <f t="shared" si="35"/>
        <v>0</v>
      </c>
      <c r="BY62" s="487">
        <f t="shared" si="36"/>
        <v>0</v>
      </c>
      <c r="BZ62" s="488">
        <f t="shared" si="37"/>
        <v>0</v>
      </c>
      <c r="CA62" s="487">
        <f t="shared" si="38"/>
        <v>0</v>
      </c>
      <c r="CB62" s="488">
        <f t="shared" si="39"/>
        <v>0</v>
      </c>
      <c r="CC62" s="487">
        <f t="shared" si="40"/>
        <v>0</v>
      </c>
      <c r="CD62" s="488">
        <f t="shared" si="41"/>
        <v>0</v>
      </c>
      <c r="CE62" s="487">
        <f t="shared" si="42"/>
        <v>0</v>
      </c>
      <c r="CF62" s="488">
        <f t="shared" si="43"/>
        <v>0</v>
      </c>
      <c r="CG62" s="486">
        <f t="shared" si="44"/>
        <v>0</v>
      </c>
      <c r="CH62" s="485">
        <f t="shared" si="45"/>
        <v>0</v>
      </c>
      <c r="CI62" s="487">
        <f t="shared" si="46"/>
        <v>0</v>
      </c>
      <c r="CJ62" s="488">
        <f t="shared" si="47"/>
        <v>0</v>
      </c>
      <c r="CK62" s="487">
        <f t="shared" si="48"/>
        <v>0</v>
      </c>
      <c r="CL62" s="488">
        <f t="shared" si="49"/>
        <v>0</v>
      </c>
      <c r="CM62" s="489">
        <f t="shared" si="50"/>
        <v>0</v>
      </c>
      <c r="CN62" s="101"/>
      <c r="CO62" s="101"/>
      <c r="CP62" s="101"/>
      <c r="CQ62" s="101"/>
      <c r="CR62" s="101"/>
      <c r="CS62" s="101"/>
      <c r="CT62" s="101"/>
      <c r="CU62" s="101"/>
      <c r="CV62" s="101"/>
      <c r="CW62" s="101"/>
      <c r="CX62" s="101"/>
      <c r="CY62" s="101"/>
      <c r="CZ62" s="101"/>
      <c r="DA62" s="101"/>
      <c r="DB62" s="288">
        <v>40</v>
      </c>
      <c r="DC62" s="289">
        <f t="shared" si="10"/>
        <v>40</v>
      </c>
      <c r="DD62" s="305">
        <f t="shared" si="3"/>
        <v>0</v>
      </c>
      <c r="DE62" s="265">
        <f t="shared" si="4"/>
        <v>0</v>
      </c>
      <c r="DF62" s="266">
        <f t="shared" si="5"/>
        <v>12.851405622489963</v>
      </c>
      <c r="DG62" s="112"/>
      <c r="DH62" s="112"/>
      <c r="DI62" s="112"/>
      <c r="DJ62" s="112"/>
      <c r="DK62" s="112"/>
      <c r="DL62" s="112"/>
      <c r="DM62" s="112"/>
      <c r="DU62" s="299">
        <f t="shared" si="6"/>
        <v>40</v>
      </c>
      <c r="DV62" s="302">
        <f t="shared" si="7"/>
        <v>0</v>
      </c>
      <c r="DW62" s="267">
        <f t="shared" si="8"/>
        <v>0</v>
      </c>
      <c r="DX62" s="268">
        <f t="shared" si="9"/>
        <v>0</v>
      </c>
      <c r="DY62" s="241">
        <f t="shared" si="11"/>
        <v>0</v>
      </c>
    </row>
    <row r="63" spans="1:129" ht="13.2" customHeight="1" thickBot="1" x14ac:dyDescent="0.25">
      <c r="A63" s="748" t="s">
        <v>159</v>
      </c>
      <c r="B63" s="749"/>
      <c r="C63" s="749"/>
      <c r="D63" s="290">
        <f>COUNTA(A23:A62)</f>
        <v>40</v>
      </c>
      <c r="E63" s="192">
        <f>SUM(E23:E62)</f>
        <v>0</v>
      </c>
      <c r="F63" s="193">
        <f t="shared" ref="F63:AU63" si="52">SUM(F23:F62)</f>
        <v>0</v>
      </c>
      <c r="G63" s="193">
        <f t="shared" si="52"/>
        <v>0</v>
      </c>
      <c r="H63" s="193">
        <f t="shared" si="52"/>
        <v>0</v>
      </c>
      <c r="I63" s="193">
        <f t="shared" si="52"/>
        <v>0</v>
      </c>
      <c r="J63" s="193">
        <f t="shared" si="52"/>
        <v>0</v>
      </c>
      <c r="K63" s="237">
        <f t="shared" si="52"/>
        <v>0</v>
      </c>
      <c r="L63" s="192">
        <f t="shared" si="52"/>
        <v>0</v>
      </c>
      <c r="M63" s="193">
        <f t="shared" si="52"/>
        <v>0</v>
      </c>
      <c r="N63" s="193">
        <f t="shared" si="52"/>
        <v>0</v>
      </c>
      <c r="O63" s="194">
        <f t="shared" si="52"/>
        <v>0</v>
      </c>
      <c r="P63" s="226">
        <f t="shared" si="52"/>
        <v>0</v>
      </c>
      <c r="Q63" s="193">
        <f t="shared" si="52"/>
        <v>0</v>
      </c>
      <c r="R63" s="193">
        <f t="shared" si="52"/>
        <v>0</v>
      </c>
      <c r="S63" s="194">
        <f t="shared" si="52"/>
        <v>0</v>
      </c>
      <c r="T63" s="226">
        <f t="shared" si="52"/>
        <v>0</v>
      </c>
      <c r="U63" s="194">
        <f t="shared" si="52"/>
        <v>0</v>
      </c>
      <c r="V63" s="226">
        <f t="shared" si="52"/>
        <v>0</v>
      </c>
      <c r="W63" s="194">
        <f t="shared" si="52"/>
        <v>0</v>
      </c>
      <c r="X63" s="226">
        <f t="shared" si="52"/>
        <v>0</v>
      </c>
      <c r="Y63" s="193">
        <f t="shared" si="52"/>
        <v>0</v>
      </c>
      <c r="Z63" s="194">
        <f t="shared" si="52"/>
        <v>0</v>
      </c>
      <c r="AA63" s="216">
        <f t="shared" si="52"/>
        <v>0</v>
      </c>
      <c r="AB63" s="194">
        <f t="shared" si="52"/>
        <v>0</v>
      </c>
      <c r="AC63" s="226">
        <f t="shared" si="52"/>
        <v>0</v>
      </c>
      <c r="AD63" s="193">
        <f t="shared" si="52"/>
        <v>0</v>
      </c>
      <c r="AE63" s="237">
        <f t="shared" si="52"/>
        <v>0</v>
      </c>
      <c r="AF63" s="192">
        <f t="shared" si="52"/>
        <v>0</v>
      </c>
      <c r="AG63" s="193">
        <f t="shared" si="52"/>
        <v>0</v>
      </c>
      <c r="AH63" s="193">
        <f t="shared" si="52"/>
        <v>0</v>
      </c>
      <c r="AI63" s="193">
        <f t="shared" si="52"/>
        <v>0</v>
      </c>
      <c r="AJ63" s="193">
        <f t="shared" si="52"/>
        <v>0</v>
      </c>
      <c r="AK63" s="193">
        <f t="shared" si="52"/>
        <v>0</v>
      </c>
      <c r="AL63" s="193">
        <f t="shared" si="52"/>
        <v>0</v>
      </c>
      <c r="AM63" s="194">
        <f t="shared" si="52"/>
        <v>0</v>
      </c>
      <c r="AN63" s="226">
        <f t="shared" si="52"/>
        <v>0</v>
      </c>
      <c r="AO63" s="193">
        <f t="shared" si="52"/>
        <v>0</v>
      </c>
      <c r="AP63" s="193">
        <f t="shared" si="52"/>
        <v>0</v>
      </c>
      <c r="AQ63" s="194">
        <f t="shared" si="52"/>
        <v>0</v>
      </c>
      <c r="AR63" s="216">
        <f t="shared" si="52"/>
        <v>0</v>
      </c>
      <c r="AS63" s="193">
        <f t="shared" si="52"/>
        <v>0</v>
      </c>
      <c r="AT63" s="193">
        <f t="shared" si="52"/>
        <v>0</v>
      </c>
      <c r="AU63" s="237">
        <f t="shared" si="52"/>
        <v>0</v>
      </c>
      <c r="AV63" s="123"/>
      <c r="AW63" s="124"/>
      <c r="AX63" s="124"/>
      <c r="AY63" s="125"/>
      <c r="AZ63" s="126"/>
      <c r="BA63" s="124"/>
      <c r="BB63" s="124"/>
      <c r="BC63" s="269"/>
      <c r="BD63" s="128"/>
      <c r="BE63" s="517" t="s">
        <v>262</v>
      </c>
      <c r="BF63" s="270"/>
      <c r="BH63" s="708" t="s">
        <v>120</v>
      </c>
      <c r="BI63" s="709"/>
      <c r="BJ63" s="367">
        <f>AV64</f>
        <v>0</v>
      </c>
      <c r="BK63" s="141"/>
      <c r="BL63" s="368">
        <f>AX64</f>
        <v>0</v>
      </c>
      <c r="BM63" s="143"/>
      <c r="BN63" s="367">
        <f>AZ64</f>
        <v>0</v>
      </c>
      <c r="BO63" s="368">
        <f t="shared" ref="BN63:BQ65" si="53">BA64</f>
        <v>0</v>
      </c>
      <c r="BP63" s="368">
        <f t="shared" si="53"/>
        <v>0</v>
      </c>
      <c r="BQ63" s="369">
        <f t="shared" si="53"/>
        <v>0</v>
      </c>
      <c r="BR63" s="273"/>
      <c r="BS63" s="357">
        <f>SUM(BS23:BS62)/$D$63</f>
        <v>0</v>
      </c>
      <c r="BT63" s="273"/>
      <c r="BU63" s="357">
        <f t="shared" ref="BU63:CM63" si="54">SUM(BU23:BU62)/$D$63</f>
        <v>0</v>
      </c>
      <c r="BV63" s="275"/>
      <c r="BW63" s="358">
        <f t="shared" si="54"/>
        <v>0</v>
      </c>
      <c r="BX63" s="275"/>
      <c r="BY63" s="358">
        <f t="shared" si="54"/>
        <v>0</v>
      </c>
      <c r="BZ63" s="275"/>
      <c r="CA63" s="358">
        <f t="shared" si="54"/>
        <v>0</v>
      </c>
      <c r="CB63" s="275"/>
      <c r="CC63" s="358">
        <f t="shared" si="54"/>
        <v>0</v>
      </c>
      <c r="CD63" s="275"/>
      <c r="CE63" s="358">
        <f t="shared" si="54"/>
        <v>0</v>
      </c>
      <c r="CF63" s="275"/>
      <c r="CG63" s="357">
        <f t="shared" si="54"/>
        <v>0</v>
      </c>
      <c r="CH63" s="275"/>
      <c r="CI63" s="357">
        <f t="shared" si="54"/>
        <v>0</v>
      </c>
      <c r="CJ63" s="275"/>
      <c r="CK63" s="358">
        <f t="shared" si="54"/>
        <v>0</v>
      </c>
      <c r="CL63" s="275"/>
      <c r="CM63" s="360">
        <f t="shared" si="54"/>
        <v>0</v>
      </c>
      <c r="CN63" s="101"/>
      <c r="CO63" s="101"/>
      <c r="CP63" s="101"/>
      <c r="CQ63" s="101"/>
      <c r="CR63" s="101"/>
      <c r="CS63" s="101"/>
      <c r="CT63" s="101"/>
      <c r="CU63" s="101"/>
      <c r="CV63" s="101"/>
      <c r="CW63" s="101"/>
      <c r="CX63" s="101"/>
      <c r="CY63" s="101"/>
      <c r="CZ63" s="101"/>
      <c r="DA63" s="101"/>
      <c r="DB63" s="101"/>
      <c r="DC63" s="105"/>
      <c r="DD63" s="112"/>
      <c r="DE63" s="112"/>
      <c r="DF63" s="112"/>
      <c r="DG63" s="112"/>
      <c r="DH63" s="112"/>
      <c r="DI63" s="112"/>
      <c r="DJ63" s="112"/>
      <c r="DK63" s="112"/>
      <c r="DL63" s="112"/>
      <c r="DM63" s="112"/>
    </row>
    <row r="64" spans="1:129" ht="13.2" customHeight="1" thickBot="1" x14ac:dyDescent="0.25">
      <c r="A64" s="710" t="s">
        <v>121</v>
      </c>
      <c r="B64" s="711"/>
      <c r="C64" s="371">
        <f>SUM(C23:C62)/$D$63/10*100</f>
        <v>0</v>
      </c>
      <c r="D64" s="131"/>
      <c r="E64" s="195">
        <f>E63/$D$63*100</f>
        <v>0</v>
      </c>
      <c r="F64" s="196">
        <f t="shared" ref="F64:AU64" si="55">F63/$D$63*100</f>
        <v>0</v>
      </c>
      <c r="G64" s="196">
        <f t="shared" si="55"/>
        <v>0</v>
      </c>
      <c r="H64" s="196">
        <f t="shared" si="55"/>
        <v>0</v>
      </c>
      <c r="I64" s="196">
        <f t="shared" si="55"/>
        <v>0</v>
      </c>
      <c r="J64" s="196">
        <f t="shared" si="55"/>
        <v>0</v>
      </c>
      <c r="K64" s="238">
        <f t="shared" si="55"/>
        <v>0</v>
      </c>
      <c r="L64" s="195">
        <f t="shared" si="55"/>
        <v>0</v>
      </c>
      <c r="M64" s="196">
        <f t="shared" si="55"/>
        <v>0</v>
      </c>
      <c r="N64" s="196">
        <f t="shared" si="55"/>
        <v>0</v>
      </c>
      <c r="O64" s="197">
        <f t="shared" si="55"/>
        <v>0</v>
      </c>
      <c r="P64" s="227">
        <f t="shared" si="55"/>
        <v>0</v>
      </c>
      <c r="Q64" s="196">
        <f t="shared" si="55"/>
        <v>0</v>
      </c>
      <c r="R64" s="196">
        <f t="shared" si="55"/>
        <v>0</v>
      </c>
      <c r="S64" s="197">
        <f t="shared" si="55"/>
        <v>0</v>
      </c>
      <c r="T64" s="227">
        <f t="shared" si="55"/>
        <v>0</v>
      </c>
      <c r="U64" s="197">
        <f t="shared" si="55"/>
        <v>0</v>
      </c>
      <c r="V64" s="227">
        <f t="shared" si="55"/>
        <v>0</v>
      </c>
      <c r="W64" s="197">
        <f t="shared" si="55"/>
        <v>0</v>
      </c>
      <c r="X64" s="227">
        <f t="shared" si="55"/>
        <v>0</v>
      </c>
      <c r="Y64" s="196">
        <f t="shared" si="55"/>
        <v>0</v>
      </c>
      <c r="Z64" s="197">
        <f t="shared" si="55"/>
        <v>0</v>
      </c>
      <c r="AA64" s="217">
        <f t="shared" si="55"/>
        <v>0</v>
      </c>
      <c r="AB64" s="197">
        <f t="shared" si="55"/>
        <v>0</v>
      </c>
      <c r="AC64" s="227">
        <f t="shared" si="55"/>
        <v>0</v>
      </c>
      <c r="AD64" s="196">
        <f t="shared" si="55"/>
        <v>0</v>
      </c>
      <c r="AE64" s="238">
        <f t="shared" si="55"/>
        <v>0</v>
      </c>
      <c r="AF64" s="195">
        <f t="shared" si="55"/>
        <v>0</v>
      </c>
      <c r="AG64" s="196">
        <f t="shared" si="55"/>
        <v>0</v>
      </c>
      <c r="AH64" s="196">
        <f t="shared" si="55"/>
        <v>0</v>
      </c>
      <c r="AI64" s="196">
        <f t="shared" si="55"/>
        <v>0</v>
      </c>
      <c r="AJ64" s="196">
        <f t="shared" si="55"/>
        <v>0</v>
      </c>
      <c r="AK64" s="196">
        <f t="shared" si="55"/>
        <v>0</v>
      </c>
      <c r="AL64" s="196">
        <f t="shared" si="55"/>
        <v>0</v>
      </c>
      <c r="AM64" s="197">
        <f t="shared" si="55"/>
        <v>0</v>
      </c>
      <c r="AN64" s="227">
        <f t="shared" si="55"/>
        <v>0</v>
      </c>
      <c r="AO64" s="196">
        <f t="shared" si="55"/>
        <v>0</v>
      </c>
      <c r="AP64" s="196">
        <f t="shared" si="55"/>
        <v>0</v>
      </c>
      <c r="AQ64" s="197">
        <f t="shared" si="55"/>
        <v>0</v>
      </c>
      <c r="AR64" s="217">
        <f t="shared" si="55"/>
        <v>0</v>
      </c>
      <c r="AS64" s="196">
        <f t="shared" si="55"/>
        <v>0</v>
      </c>
      <c r="AT64" s="196">
        <f t="shared" si="55"/>
        <v>0</v>
      </c>
      <c r="AU64" s="238">
        <f t="shared" si="55"/>
        <v>0</v>
      </c>
      <c r="AV64" s="361">
        <f>SUM(AV23:AV62)/$D$63/40*100</f>
        <v>0</v>
      </c>
      <c r="AW64" s="362"/>
      <c r="AX64" s="363">
        <f>SUM(AX23:AX62)/$D$63/60*100</f>
        <v>0</v>
      </c>
      <c r="AY64" s="364"/>
      <c r="AZ64" s="361">
        <f>SUM(AZ23:AZ62)/$D$63/40*100</f>
        <v>0</v>
      </c>
      <c r="BA64" s="363">
        <f>SUM(BA23:BA62)/$D$63/14*100</f>
        <v>0</v>
      </c>
      <c r="BB64" s="363">
        <f>SUM(BB23:BB62)/$D$63/22*100</f>
        <v>0</v>
      </c>
      <c r="BC64" s="365">
        <f>SUM(BC23:BC62)/$D$63/24*100</f>
        <v>0</v>
      </c>
      <c r="BD64" s="366">
        <f>SUM(BD23:BD62)/$D$63</f>
        <v>0</v>
      </c>
      <c r="BE64" s="518"/>
      <c r="BF64" s="270"/>
      <c r="BH64" s="712" t="s">
        <v>122</v>
      </c>
      <c r="BI64" s="713"/>
      <c r="BJ64" s="140">
        <f>AV65</f>
        <v>80.599999999999994</v>
      </c>
      <c r="BK64" s="141"/>
      <c r="BL64" s="142">
        <f>AX65</f>
        <v>69.599999999999994</v>
      </c>
      <c r="BM64" s="143"/>
      <c r="BN64" s="140">
        <f t="shared" si="53"/>
        <v>80.599999999999994</v>
      </c>
      <c r="BO64" s="142">
        <f t="shared" si="53"/>
        <v>77.3</v>
      </c>
      <c r="BP64" s="142">
        <f t="shared" si="53"/>
        <v>73.099999999999994</v>
      </c>
      <c r="BQ64" s="278">
        <f t="shared" si="53"/>
        <v>62</v>
      </c>
      <c r="BR64" s="273"/>
      <c r="BS64" s="357">
        <v>77.3</v>
      </c>
      <c r="BT64" s="273"/>
      <c r="BU64" s="357">
        <v>91.1</v>
      </c>
      <c r="BV64" s="275"/>
      <c r="BW64" s="358">
        <v>65.7</v>
      </c>
      <c r="BX64" s="275"/>
      <c r="BY64" s="358">
        <v>84.5</v>
      </c>
      <c r="BZ64" s="275"/>
      <c r="CA64" s="358">
        <v>77.099999999999994</v>
      </c>
      <c r="CB64" s="275"/>
      <c r="CC64" s="358">
        <v>77.8</v>
      </c>
      <c r="CD64" s="275"/>
      <c r="CE64" s="358">
        <v>84.6</v>
      </c>
      <c r="CF64" s="275"/>
      <c r="CG64" s="357">
        <v>86.4</v>
      </c>
      <c r="CH64" s="275"/>
      <c r="CI64" s="357">
        <v>73.099999999999994</v>
      </c>
      <c r="CJ64" s="275"/>
      <c r="CK64" s="358">
        <v>54.1</v>
      </c>
      <c r="CL64" s="275"/>
      <c r="CM64" s="360">
        <v>69.400000000000006</v>
      </c>
      <c r="CN64" s="101"/>
      <c r="CO64" s="101"/>
      <c r="CP64" s="101"/>
      <c r="CQ64" s="101"/>
      <c r="CR64" s="101"/>
      <c r="CS64" s="101"/>
      <c r="CT64" s="101"/>
      <c r="CU64" s="101"/>
      <c r="CV64" s="101"/>
      <c r="CW64" s="101"/>
      <c r="CX64" s="101"/>
      <c r="CY64" s="101"/>
      <c r="CZ64" s="101"/>
      <c r="DA64" s="101"/>
      <c r="DB64" s="101"/>
      <c r="DC64" s="714" t="s">
        <v>176</v>
      </c>
      <c r="DD64" s="714"/>
      <c r="DE64" s="714"/>
      <c r="DF64" s="714"/>
      <c r="DG64" s="132"/>
      <c r="DH64" s="112"/>
      <c r="DI64" s="112"/>
      <c r="DJ64" s="112"/>
      <c r="DK64" s="112"/>
      <c r="DL64" s="112"/>
      <c r="DM64" s="112"/>
      <c r="DU64" s="308"/>
      <c r="DV64" s="309"/>
      <c r="DW64" s="309"/>
      <c r="DX64" s="309"/>
      <c r="DY64" s="309"/>
    </row>
    <row r="65" spans="1:129" ht="13.2" customHeight="1" thickBot="1" x14ac:dyDescent="0.25">
      <c r="A65" s="712" t="s">
        <v>122</v>
      </c>
      <c r="B65" s="715"/>
      <c r="C65" s="353">
        <v>80.2</v>
      </c>
      <c r="D65" s="133"/>
      <c r="E65" s="134"/>
      <c r="F65" s="135"/>
      <c r="G65" s="135"/>
      <c r="H65" s="135"/>
      <c r="I65" s="135"/>
      <c r="J65" s="135"/>
      <c r="K65" s="135"/>
      <c r="L65" s="135"/>
      <c r="M65" s="135"/>
      <c r="N65" s="135"/>
      <c r="O65" s="135"/>
      <c r="P65" s="135"/>
      <c r="Q65" s="135"/>
      <c r="R65" s="135"/>
      <c r="S65" s="135"/>
      <c r="T65" s="135"/>
      <c r="U65" s="135"/>
      <c r="V65" s="135"/>
      <c r="W65" s="135"/>
      <c r="X65" s="135"/>
      <c r="Y65" s="135"/>
      <c r="Z65" s="135"/>
      <c r="AA65" s="135"/>
      <c r="AB65" s="135"/>
      <c r="AC65" s="135"/>
      <c r="AD65" s="135"/>
      <c r="AE65" s="135"/>
      <c r="AF65" s="135"/>
      <c r="AG65" s="135"/>
      <c r="AH65" s="135"/>
      <c r="AI65" s="135"/>
      <c r="AJ65" s="135"/>
      <c r="AK65" s="135"/>
      <c r="AL65" s="135"/>
      <c r="AM65" s="135"/>
      <c r="AN65" s="135"/>
      <c r="AO65" s="135"/>
      <c r="AP65" s="135"/>
      <c r="AQ65" s="135"/>
      <c r="AR65" s="135"/>
      <c r="AS65" s="135"/>
      <c r="AT65" s="135"/>
      <c r="AU65" s="135"/>
      <c r="AV65" s="140">
        <v>80.599999999999994</v>
      </c>
      <c r="AW65" s="141"/>
      <c r="AX65" s="142">
        <v>69.599999999999994</v>
      </c>
      <c r="AY65" s="143"/>
      <c r="AZ65" s="140">
        <v>80.599999999999994</v>
      </c>
      <c r="BA65" s="142">
        <v>77.3</v>
      </c>
      <c r="BB65" s="142">
        <v>73.099999999999994</v>
      </c>
      <c r="BC65" s="278">
        <v>62</v>
      </c>
      <c r="BD65" s="144">
        <v>74</v>
      </c>
      <c r="BE65" s="459">
        <v>19.920000000000002</v>
      </c>
      <c r="BF65" s="270"/>
      <c r="BH65" s="708" t="s">
        <v>123</v>
      </c>
      <c r="BI65" s="716"/>
      <c r="BJ65" s="271">
        <f>AV66</f>
        <v>-80.599999999999994</v>
      </c>
      <c r="BK65" s="141"/>
      <c r="BL65" s="272">
        <f>AX66</f>
        <v>-69.599999999999994</v>
      </c>
      <c r="BM65" s="143"/>
      <c r="BN65" s="140">
        <f t="shared" si="53"/>
        <v>-80.599999999999994</v>
      </c>
      <c r="BO65" s="142">
        <f t="shared" si="53"/>
        <v>-77.3</v>
      </c>
      <c r="BP65" s="142">
        <f t="shared" si="53"/>
        <v>-73.099999999999994</v>
      </c>
      <c r="BQ65" s="167">
        <f>BC66</f>
        <v>-62</v>
      </c>
      <c r="BR65" s="273"/>
      <c r="BS65" s="274">
        <f>BS63-BS64</f>
        <v>-77.3</v>
      </c>
      <c r="BT65" s="273"/>
      <c r="BU65" s="274">
        <f t="shared" ref="BU65:CM65" si="56">BU63-BU64</f>
        <v>-91.1</v>
      </c>
      <c r="BV65" s="275"/>
      <c r="BW65" s="276">
        <f t="shared" si="56"/>
        <v>-65.7</v>
      </c>
      <c r="BX65" s="275"/>
      <c r="BY65" s="276">
        <f t="shared" si="56"/>
        <v>-84.5</v>
      </c>
      <c r="BZ65" s="275"/>
      <c r="CA65" s="276">
        <f t="shared" si="56"/>
        <v>-77.099999999999994</v>
      </c>
      <c r="CB65" s="275"/>
      <c r="CC65" s="276">
        <f t="shared" si="56"/>
        <v>-77.8</v>
      </c>
      <c r="CD65" s="275"/>
      <c r="CE65" s="276">
        <f t="shared" si="56"/>
        <v>-84.6</v>
      </c>
      <c r="CF65" s="275"/>
      <c r="CG65" s="274">
        <f t="shared" si="56"/>
        <v>-86.4</v>
      </c>
      <c r="CH65" s="275"/>
      <c r="CI65" s="274">
        <f t="shared" si="56"/>
        <v>-73.099999999999994</v>
      </c>
      <c r="CJ65" s="275"/>
      <c r="CK65" s="276">
        <f t="shared" si="56"/>
        <v>-54.1</v>
      </c>
      <c r="CL65" s="275"/>
      <c r="CM65" s="277">
        <f t="shared" si="56"/>
        <v>-69.400000000000006</v>
      </c>
      <c r="DC65" s="714"/>
      <c r="DD65" s="714"/>
      <c r="DE65" s="714"/>
      <c r="DF65" s="714"/>
      <c r="DG65" s="132"/>
      <c r="DH65" s="38"/>
      <c r="DI65" s="38"/>
      <c r="DJ65" s="38"/>
      <c r="DK65" s="38"/>
      <c r="DL65" s="38"/>
      <c r="DM65" s="38"/>
      <c r="DU65" s="309"/>
      <c r="DV65" s="309"/>
      <c r="DW65" s="309"/>
      <c r="DX65" s="309"/>
      <c r="DY65" s="309"/>
    </row>
    <row r="66" spans="1:129" ht="13.2" customHeight="1" thickBot="1" x14ac:dyDescent="0.25">
      <c r="A66" s="712" t="s">
        <v>123</v>
      </c>
      <c r="B66" s="715"/>
      <c r="C66" s="353">
        <f>C64-C65</f>
        <v>-80.2</v>
      </c>
      <c r="D66" s="133"/>
      <c r="E66" s="137"/>
      <c r="F66" s="138"/>
      <c r="G66" s="138"/>
      <c r="H66" s="138"/>
      <c r="I66" s="138"/>
      <c r="J66" s="138"/>
      <c r="K66" s="138"/>
      <c r="L66" s="138"/>
      <c r="M66" s="138"/>
      <c r="N66" s="138"/>
      <c r="O66" s="138"/>
      <c r="P66" s="138"/>
      <c r="Q66" s="138"/>
      <c r="R66" s="138"/>
      <c r="S66" s="138"/>
      <c r="T66" s="138"/>
      <c r="U66" s="138"/>
      <c r="V66" s="138"/>
      <c r="W66" s="138"/>
      <c r="X66" s="138"/>
      <c r="Y66" s="138"/>
      <c r="Z66" s="138"/>
      <c r="AA66" s="138"/>
      <c r="AB66" s="138"/>
      <c r="AC66" s="138"/>
      <c r="AD66" s="138"/>
      <c r="AE66" s="138"/>
      <c r="AF66" s="138"/>
      <c r="AG66" s="138"/>
      <c r="AH66" s="138"/>
      <c r="AI66" s="138"/>
      <c r="AJ66" s="138"/>
      <c r="AK66" s="138"/>
      <c r="AL66" s="138"/>
      <c r="AM66" s="138"/>
      <c r="AN66" s="138"/>
      <c r="AO66" s="138"/>
      <c r="AP66" s="138"/>
      <c r="AQ66" s="138"/>
      <c r="AR66" s="138"/>
      <c r="AS66" s="138"/>
      <c r="AT66" s="138"/>
      <c r="AU66" s="138"/>
      <c r="AV66" s="140">
        <f>AV64-AV65</f>
        <v>-80.599999999999994</v>
      </c>
      <c r="AW66" s="141"/>
      <c r="AX66" s="142">
        <f>AX64-AX65</f>
        <v>-69.599999999999994</v>
      </c>
      <c r="AY66" s="143"/>
      <c r="AZ66" s="140">
        <f>AZ64-AZ65</f>
        <v>-80.599999999999994</v>
      </c>
      <c r="BA66" s="142">
        <f>BA64-BA65</f>
        <v>-77.3</v>
      </c>
      <c r="BB66" s="142">
        <f>BB64-BB65</f>
        <v>-73.099999999999994</v>
      </c>
      <c r="BC66" s="278">
        <f>BC64-BC65</f>
        <v>-62</v>
      </c>
      <c r="BD66" s="144">
        <f>BD64-BD65</f>
        <v>-74</v>
      </c>
      <c r="BE66" s="433"/>
      <c r="BF66" s="270"/>
      <c r="BH66" s="145"/>
      <c r="BI66" s="50" t="s">
        <v>124</v>
      </c>
      <c r="BJ66" s="146"/>
      <c r="BK66" s="146"/>
      <c r="BL66" s="146"/>
      <c r="BM66" s="146"/>
      <c r="BN66" s="146"/>
      <c r="BO66" s="146"/>
      <c r="BP66" s="146"/>
      <c r="BQ66" s="146"/>
      <c r="BR66" s="147"/>
      <c r="BS66" s="147"/>
      <c r="BT66" s="147"/>
      <c r="BU66" s="147"/>
      <c r="BV66" s="147"/>
      <c r="BW66" s="147"/>
      <c r="BX66" s="147"/>
      <c r="BY66" s="147"/>
      <c r="BZ66" s="147"/>
      <c r="CA66" s="147"/>
      <c r="CB66" s="147"/>
      <c r="CC66" s="147"/>
      <c r="CD66" s="147"/>
      <c r="CE66" s="147"/>
      <c r="CF66" s="147"/>
      <c r="CG66" s="147"/>
      <c r="CH66" s="147"/>
      <c r="CI66" s="147"/>
      <c r="CJ66" s="147"/>
      <c r="CK66" s="147"/>
      <c r="CL66" s="147"/>
      <c r="CM66" s="147"/>
      <c r="DC66" s="714"/>
      <c r="DD66" s="714"/>
      <c r="DE66" s="714"/>
      <c r="DF66" s="714"/>
      <c r="DG66" s="132"/>
      <c r="DH66" s="38"/>
      <c r="DI66" s="38"/>
      <c r="DJ66" s="38"/>
      <c r="DK66" s="38"/>
      <c r="DL66" s="38"/>
      <c r="DM66" s="38"/>
    </row>
    <row r="67" spans="1:129" ht="13.2" customHeight="1" x14ac:dyDescent="0.2">
      <c r="A67" s="750"/>
      <c r="B67" s="750"/>
      <c r="C67" s="148" t="s">
        <v>125</v>
      </c>
      <c r="D67" s="24"/>
      <c r="E67" s="24"/>
      <c r="F67" s="24"/>
      <c r="G67" s="24"/>
      <c r="H67" s="24"/>
      <c r="I67" s="148"/>
      <c r="J67" s="24"/>
      <c r="K67" s="24"/>
      <c r="L67" s="24"/>
      <c r="M67" s="24"/>
      <c r="N67" s="24"/>
      <c r="O67" s="24"/>
      <c r="P67" s="24"/>
      <c r="Q67" s="149"/>
      <c r="R67" s="149"/>
      <c r="S67" s="149" t="s">
        <v>126</v>
      </c>
      <c r="T67" s="149"/>
      <c r="U67" s="149"/>
      <c r="V67" s="149"/>
      <c r="W67" s="149"/>
      <c r="X67" s="149"/>
      <c r="Y67" s="149"/>
      <c r="Z67" s="149"/>
      <c r="AA67" s="149"/>
      <c r="AB67" s="149"/>
      <c r="AC67" s="149" t="s">
        <v>127</v>
      </c>
      <c r="AD67" s="149"/>
      <c r="AE67" s="149"/>
      <c r="AF67" s="149"/>
      <c r="AG67" s="149"/>
      <c r="AH67" s="149"/>
      <c r="AI67" s="149"/>
      <c r="AJ67" s="149"/>
      <c r="AK67" s="149"/>
      <c r="AL67" s="149"/>
      <c r="AM67" s="24"/>
      <c r="AN67" s="24"/>
      <c r="AO67" s="24"/>
      <c r="AP67" s="24"/>
      <c r="AQ67" s="24"/>
      <c r="AR67" s="24"/>
      <c r="AS67" s="24"/>
      <c r="AT67" s="24"/>
      <c r="AU67" s="24"/>
      <c r="AV67" s="24"/>
      <c r="AW67" s="24"/>
      <c r="AX67" s="24"/>
      <c r="AY67" s="24"/>
      <c r="AZ67" s="24"/>
      <c r="BA67" s="24"/>
      <c r="BB67" s="24"/>
      <c r="BC67" s="24"/>
      <c r="BD67" s="150"/>
      <c r="BE67" s="150"/>
      <c r="BF67" s="150"/>
      <c r="BT67" s="151"/>
      <c r="DC67" s="761" t="s">
        <v>177</v>
      </c>
      <c r="DD67" s="761"/>
      <c r="DE67" s="761"/>
      <c r="DF67" s="761"/>
      <c r="DG67" s="152"/>
      <c r="DH67" s="38"/>
      <c r="DI67" s="38"/>
      <c r="DJ67" s="38"/>
      <c r="DK67" s="38"/>
      <c r="DL67" s="38"/>
      <c r="DM67" s="38"/>
    </row>
    <row r="68" spans="1:129" x14ac:dyDescent="0.2">
      <c r="A68" s="767"/>
      <c r="B68" s="767"/>
      <c r="C68" s="765" t="s">
        <v>235</v>
      </c>
      <c r="D68" s="765"/>
      <c r="E68" s="765"/>
      <c r="F68" s="765"/>
      <c r="G68" s="765"/>
      <c r="H68" s="765"/>
      <c r="I68" s="765"/>
      <c r="J68" s="765"/>
      <c r="K68" s="765"/>
      <c r="L68" s="765"/>
      <c r="M68" s="765"/>
      <c r="N68" s="765"/>
      <c r="O68" s="765"/>
      <c r="P68" s="765"/>
      <c r="Q68" s="765"/>
      <c r="R68" s="765"/>
      <c r="S68" s="765"/>
      <c r="T68" s="765"/>
      <c r="U68" s="765"/>
      <c r="V68" s="765"/>
      <c r="W68" s="765"/>
      <c r="X68" s="765"/>
      <c r="BD68" s="38"/>
      <c r="BE68" s="38"/>
      <c r="BF68" s="38"/>
      <c r="DC68" s="761"/>
      <c r="DD68" s="761"/>
      <c r="DE68" s="761"/>
      <c r="DF68" s="761"/>
      <c r="DG68" s="152"/>
      <c r="DH68" s="38"/>
      <c r="DI68" s="38"/>
      <c r="DJ68" s="38"/>
      <c r="DK68" s="38"/>
      <c r="DL68" s="38"/>
      <c r="DM68" s="38"/>
    </row>
    <row r="69" spans="1:129" x14ac:dyDescent="0.2">
      <c r="C69" s="519" t="s">
        <v>234</v>
      </c>
      <c r="D69" s="519"/>
      <c r="E69" s="519"/>
      <c r="F69" s="519"/>
      <c r="G69" s="519"/>
      <c r="H69" s="519"/>
      <c r="I69" s="519"/>
      <c r="J69" s="519"/>
      <c r="K69" s="519"/>
      <c r="L69" s="519"/>
      <c r="M69" s="519"/>
      <c r="N69" s="519"/>
      <c r="O69" s="519"/>
      <c r="P69" s="519"/>
      <c r="Q69" s="519"/>
      <c r="R69" s="519"/>
      <c r="S69" s="519"/>
      <c r="T69" s="519"/>
      <c r="U69" s="519"/>
      <c r="V69" s="519"/>
      <c r="W69" s="519"/>
      <c r="X69" s="519"/>
      <c r="Y69" s="519"/>
      <c r="Z69" s="519"/>
      <c r="AA69" s="519"/>
      <c r="AB69" s="519"/>
      <c r="AC69" s="519"/>
      <c r="AD69" s="519"/>
      <c r="AE69" s="519"/>
      <c r="AF69" s="519"/>
      <c r="AG69" s="519"/>
      <c r="AH69" s="519"/>
      <c r="AI69" s="519"/>
      <c r="BD69" s="38"/>
      <c r="BE69" s="38"/>
      <c r="BF69" s="38"/>
      <c r="DC69" s="761"/>
      <c r="DD69" s="761"/>
      <c r="DE69" s="761"/>
      <c r="DF69" s="761"/>
      <c r="DG69" s="38"/>
      <c r="DH69" s="38"/>
      <c r="DI69" s="38"/>
      <c r="DJ69" s="38"/>
      <c r="DK69" s="38"/>
      <c r="DL69" s="38"/>
      <c r="DM69" s="38"/>
    </row>
  </sheetData>
  <mergeCells count="274">
    <mergeCell ref="DH29:DI29"/>
    <mergeCell ref="X14:Z14"/>
    <mergeCell ref="AA14:AB14"/>
    <mergeCell ref="E15:E16"/>
    <mergeCell ref="F15:G16"/>
    <mergeCell ref="C68:X68"/>
    <mergeCell ref="L19:L20"/>
    <mergeCell ref="A68:B68"/>
    <mergeCell ref="DJ32:DK32"/>
    <mergeCell ref="DH33:DI33"/>
    <mergeCell ref="DJ33:DK33"/>
    <mergeCell ref="DH34:DI34"/>
    <mergeCell ref="DJ34:DK34"/>
    <mergeCell ref="DH35:DI35"/>
    <mergeCell ref="DJ35:DK35"/>
    <mergeCell ref="DH36:DI36"/>
    <mergeCell ref="DJ36:DK36"/>
    <mergeCell ref="DH37:DI37"/>
    <mergeCell ref="DJ37:DK37"/>
    <mergeCell ref="AB19:AB20"/>
    <mergeCell ref="Q19:Q20"/>
    <mergeCell ref="K19:K20"/>
    <mergeCell ref="N19:N20"/>
    <mergeCell ref="O19:O20"/>
    <mergeCell ref="A63:C63"/>
    <mergeCell ref="A67:B67"/>
    <mergeCell ref="DD19:DF20"/>
    <mergeCell ref="DC21:DC22"/>
    <mergeCell ref="DD21:DD22"/>
    <mergeCell ref="DE21:DE22"/>
    <mergeCell ref="DF21:DF22"/>
    <mergeCell ref="AO19:AO20"/>
    <mergeCell ref="AP19:AP20"/>
    <mergeCell ref="AQ19:AQ20"/>
    <mergeCell ref="AR19:AR20"/>
    <mergeCell ref="AT19:AT20"/>
    <mergeCell ref="AU19:AU20"/>
    <mergeCell ref="BR18:BR21"/>
    <mergeCell ref="E19:E20"/>
    <mergeCell ref="DC67:DF69"/>
    <mergeCell ref="AA19:AA20"/>
    <mergeCell ref="AK19:AK20"/>
    <mergeCell ref="AL19:AL20"/>
    <mergeCell ref="AZ13:AZ21"/>
    <mergeCell ref="BA13:BA21"/>
    <mergeCell ref="BB13:BB21"/>
    <mergeCell ref="BC13:BC21"/>
    <mergeCell ref="BK12:BK21"/>
    <mergeCell ref="P14:S14"/>
    <mergeCell ref="T15:T16"/>
    <mergeCell ref="U15:U16"/>
    <mergeCell ref="V15:V16"/>
    <mergeCell ref="L15:L16"/>
    <mergeCell ref="M15:M16"/>
    <mergeCell ref="N15:N16"/>
    <mergeCell ref="O15:O16"/>
    <mergeCell ref="P15:P16"/>
    <mergeCell ref="T14:U14"/>
    <mergeCell ref="V14:W14"/>
    <mergeCell ref="EA25:ED25"/>
    <mergeCell ref="EA27:EE27"/>
    <mergeCell ref="DH24:DK25"/>
    <mergeCell ref="DH26:DI26"/>
    <mergeCell ref="DJ26:DK26"/>
    <mergeCell ref="DH27:DI27"/>
    <mergeCell ref="DJ27:DK27"/>
    <mergeCell ref="DH28:DI28"/>
    <mergeCell ref="DJ28:DK28"/>
    <mergeCell ref="DH32:DI32"/>
    <mergeCell ref="DJ29:DK29"/>
    <mergeCell ref="DH30:DI30"/>
    <mergeCell ref="DJ30:DK30"/>
    <mergeCell ref="DH31:DI31"/>
    <mergeCell ref="DJ31:DK31"/>
    <mergeCell ref="F19:F20"/>
    <mergeCell ref="G19:G20"/>
    <mergeCell ref="H19:H20"/>
    <mergeCell ref="I19:I20"/>
    <mergeCell ref="J19:J20"/>
    <mergeCell ref="M19:M20"/>
    <mergeCell ref="CA18:CA21"/>
    <mergeCell ref="CB18:CB21"/>
    <mergeCell ref="CC18:CC21"/>
    <mergeCell ref="CD18:CD21"/>
    <mergeCell ref="W19:W20"/>
    <mergeCell ref="X19:X20"/>
    <mergeCell ref="Y19:Y20"/>
    <mergeCell ref="Z19:Z20"/>
    <mergeCell ref="BW18:BW21"/>
    <mergeCell ref="BX18:BX21"/>
    <mergeCell ref="BL12:BL21"/>
    <mergeCell ref="BM12:BM21"/>
    <mergeCell ref="BR12:BS12"/>
    <mergeCell ref="BH63:BI63"/>
    <mergeCell ref="A64:B64"/>
    <mergeCell ref="BH64:BI64"/>
    <mergeCell ref="DC64:DF66"/>
    <mergeCell ref="A65:B65"/>
    <mergeCell ref="BH65:BI65"/>
    <mergeCell ref="A66:B66"/>
    <mergeCell ref="AH17:AH18"/>
    <mergeCell ref="AS19:AS20"/>
    <mergeCell ref="P17:P18"/>
    <mergeCell ref="AD17:AD18"/>
    <mergeCell ref="AC17:AC18"/>
    <mergeCell ref="BS18:BS21"/>
    <mergeCell ref="AS17:AS18"/>
    <mergeCell ref="BY18:BY21"/>
    <mergeCell ref="P19:P20"/>
    <mergeCell ref="AL17:AL18"/>
    <mergeCell ref="AM17:AM18"/>
    <mergeCell ref="AN17:AN18"/>
    <mergeCell ref="AM19:AM20"/>
    <mergeCell ref="AI19:AI20"/>
    <mergeCell ref="AJ19:AJ20"/>
    <mergeCell ref="L14:O14"/>
    <mergeCell ref="AN19:AN20"/>
    <mergeCell ref="AG19:AG20"/>
    <mergeCell ref="AF14:AM14"/>
    <mergeCell ref="AN15:AO16"/>
    <mergeCell ref="AN14:AQ14"/>
    <mergeCell ref="AR15:AS16"/>
    <mergeCell ref="AR14:AU14"/>
    <mergeCell ref="AD19:AD20"/>
    <mergeCell ref="AE19:AE20"/>
    <mergeCell ref="AF19:AF20"/>
    <mergeCell ref="AE17:AE18"/>
    <mergeCell ref="AF17:AF18"/>
    <mergeCell ref="AF15:AF16"/>
    <mergeCell ref="AG15:AG16"/>
    <mergeCell ref="AH15:AH16"/>
    <mergeCell ref="AG17:AG18"/>
    <mergeCell ref="AH19:AH20"/>
    <mergeCell ref="CE18:CE21"/>
    <mergeCell ref="CF18:CF21"/>
    <mergeCell ref="DD17:DE18"/>
    <mergeCell ref="O7:AD10"/>
    <mergeCell ref="AW7:BD8"/>
    <mergeCell ref="BO7:CD10"/>
    <mergeCell ref="AW9:BD10"/>
    <mergeCell ref="Q15:Q16"/>
    <mergeCell ref="R15:R16"/>
    <mergeCell ref="S15:S16"/>
    <mergeCell ref="R19:R20"/>
    <mergeCell ref="S19:S20"/>
    <mergeCell ref="T19:T20"/>
    <mergeCell ref="U19:U20"/>
    <mergeCell ref="V19:V20"/>
    <mergeCell ref="AC19:AC20"/>
    <mergeCell ref="BV12:BW12"/>
    <mergeCell ref="BQ13:BQ21"/>
    <mergeCell ref="BR13:BS16"/>
    <mergeCell ref="BT18:BT21"/>
    <mergeCell ref="BU18:BU21"/>
    <mergeCell ref="BV18:BV21"/>
    <mergeCell ref="AW12:AW21"/>
    <mergeCell ref="AX12:AX21"/>
    <mergeCell ref="DH20:DI21"/>
    <mergeCell ref="DJ20:DK21"/>
    <mergeCell ref="CM18:CM21"/>
    <mergeCell ref="DX6:EA7"/>
    <mergeCell ref="CJ18:CJ21"/>
    <mergeCell ref="CK18:CK21"/>
    <mergeCell ref="CL18:CL21"/>
    <mergeCell ref="DU21:DU22"/>
    <mergeCell ref="DV21:DV22"/>
    <mergeCell ref="DW21:DW22"/>
    <mergeCell ref="DX21:DX22"/>
    <mergeCell ref="DB21:DB22"/>
    <mergeCell ref="DX10:EA11"/>
    <mergeCell ref="DJ11:DQ13"/>
    <mergeCell ref="DY21:DY22"/>
    <mergeCell ref="DH22:DI23"/>
    <mergeCell ref="DJ22:DK23"/>
    <mergeCell ref="EA23:EC23"/>
    <mergeCell ref="CJ12:CK12"/>
    <mergeCell ref="CL12:CM12"/>
    <mergeCell ref="DV18:DX19"/>
    <mergeCell ref="A12:A22"/>
    <mergeCell ref="B12:B22"/>
    <mergeCell ref="C12:C21"/>
    <mergeCell ref="D12:D21"/>
    <mergeCell ref="E12:AU13"/>
    <mergeCell ref="AV12:AV21"/>
    <mergeCell ref="AC14:AE14"/>
    <mergeCell ref="T17:T18"/>
    <mergeCell ref="U17:U18"/>
    <mergeCell ref="V17:V18"/>
    <mergeCell ref="X15:X16"/>
    <mergeCell ref="Y15:Y16"/>
    <mergeCell ref="Z15:Z16"/>
    <mergeCell ref="AA15:AA16"/>
    <mergeCell ref="AB15:AB16"/>
    <mergeCell ref="X17:X18"/>
    <mergeCell ref="AQ15:AQ16"/>
    <mergeCell ref="AC15:AC16"/>
    <mergeCell ref="AD15:AD16"/>
    <mergeCell ref="AE15:AE16"/>
    <mergeCell ref="E14:K14"/>
    <mergeCell ref="Q17:Q18"/>
    <mergeCell ref="R17:R18"/>
    <mergeCell ref="S17:S18"/>
    <mergeCell ref="CH13:CI16"/>
    <mergeCell ref="H17:H18"/>
    <mergeCell ref="I17:I18"/>
    <mergeCell ref="J17:J18"/>
    <mergeCell ref="AU17:AU18"/>
    <mergeCell ref="AI17:AI18"/>
    <mergeCell ref="AJ17:AJ18"/>
    <mergeCell ref="AK17:AK18"/>
    <mergeCell ref="W15:W16"/>
    <mergeCell ref="AR17:AR18"/>
    <mergeCell ref="AT17:AT18"/>
    <mergeCell ref="AA17:AA18"/>
    <mergeCell ref="AB17:AB18"/>
    <mergeCell ref="AO17:AO18"/>
    <mergeCell ref="AP17:AP18"/>
    <mergeCell ref="AQ17:AQ18"/>
    <mergeCell ref="AK15:AM16"/>
    <mergeCell ref="AP15:AP16"/>
    <mergeCell ref="AI15:AJ16"/>
    <mergeCell ref="Y17:Y18"/>
    <mergeCell ref="Z17:Z18"/>
    <mergeCell ref="W17:W18"/>
    <mergeCell ref="H15:I16"/>
    <mergeCell ref="J15:K16"/>
    <mergeCell ref="CF12:CG12"/>
    <mergeCell ref="CH12:CI12"/>
    <mergeCell ref="BN13:BN21"/>
    <mergeCell ref="BO13:BO21"/>
    <mergeCell ref="BP13:BP21"/>
    <mergeCell ref="K17:K18"/>
    <mergeCell ref="L17:L18"/>
    <mergeCell ref="M17:M18"/>
    <mergeCell ref="N17:N18"/>
    <mergeCell ref="O17:O18"/>
    <mergeCell ref="BT12:BU12"/>
    <mergeCell ref="CG18:CG21"/>
    <mergeCell ref="CH18:CH21"/>
    <mergeCell ref="CI18:CI21"/>
    <mergeCell ref="BX12:BY12"/>
    <mergeCell ref="BZ12:CA12"/>
    <mergeCell ref="CB12:CC12"/>
    <mergeCell ref="CD12:CE12"/>
    <mergeCell ref="BX13:BY16"/>
    <mergeCell ref="BZ13:CA16"/>
    <mergeCell ref="CB13:CC16"/>
    <mergeCell ref="BZ18:BZ21"/>
    <mergeCell ref="CD13:CE16"/>
    <mergeCell ref="CF13:CG16"/>
    <mergeCell ref="BE63:BE64"/>
    <mergeCell ref="C69:AI69"/>
    <mergeCell ref="C1:AA3"/>
    <mergeCell ref="DI2:DT4"/>
    <mergeCell ref="DE4:DE5"/>
    <mergeCell ref="DF4:DG5"/>
    <mergeCell ref="AW5:BD6"/>
    <mergeCell ref="DE6:DE9"/>
    <mergeCell ref="DF6:DG9"/>
    <mergeCell ref="CJ13:CK16"/>
    <mergeCell ref="CL13:CM16"/>
    <mergeCell ref="BV13:BW16"/>
    <mergeCell ref="AY12:AY21"/>
    <mergeCell ref="BD12:BD21"/>
    <mergeCell ref="BE12:BE21"/>
    <mergeCell ref="BH12:BH22"/>
    <mergeCell ref="BI12:BI22"/>
    <mergeCell ref="BJ12:BJ21"/>
    <mergeCell ref="AT15:AT16"/>
    <mergeCell ref="AU15:AU16"/>
    <mergeCell ref="BT13:BU16"/>
    <mergeCell ref="E17:E18"/>
    <mergeCell ref="F17:F18"/>
    <mergeCell ref="G17:G18"/>
  </mergeCells>
  <phoneticPr fontId="1"/>
  <pageMargins left="0.39370078740157483" right="0.19685039370078741" top="0.31496062992125984" bottom="0.31496062992125984" header="0.31496062992125984" footer="0.31496062992125984"/>
  <pageSetup paperSize="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J69"/>
  <sheetViews>
    <sheetView zoomScaleNormal="100" workbookViewId="0">
      <pane xSplit="2" ySplit="22" topLeftCell="C44" activePane="bottomRight" state="frozen"/>
      <selection pane="topRight" activeCell="C1" sqref="C1"/>
      <selection pane="bottomLeft" activeCell="A23" sqref="A23"/>
      <selection pane="bottomRight" activeCell="S5" sqref="S5"/>
    </sheetView>
  </sheetViews>
  <sheetFormatPr defaultRowHeight="13.2" x14ac:dyDescent="0.2"/>
  <cols>
    <col min="1" max="1" width="3.109375" customWidth="1"/>
    <col min="2" max="2" width="12.44140625" customWidth="1"/>
    <col min="3" max="3" width="4.44140625" customWidth="1"/>
    <col min="4" max="4" width="2.6640625" customWidth="1"/>
    <col min="5" max="49" width="3.109375" customWidth="1"/>
    <col min="50" max="50" width="3.77734375" customWidth="1"/>
    <col min="51" max="51" width="2.33203125" customWidth="1"/>
    <col min="52" max="52" width="3.6640625" customWidth="1"/>
    <col min="53" max="53" width="2.44140625" customWidth="1"/>
    <col min="54" max="54" width="3.77734375" customWidth="1"/>
    <col min="55" max="57" width="3.88671875" customWidth="1"/>
    <col min="58" max="58" width="4.88671875" customWidth="1"/>
    <col min="59" max="60" width="4.33203125" customWidth="1"/>
    <col min="61" max="61" width="3.21875" customWidth="1"/>
    <col min="62" max="62" width="12.33203125" customWidth="1"/>
    <col min="63" max="63" width="4.33203125" customWidth="1"/>
    <col min="64" max="64" width="2.44140625" customWidth="1"/>
    <col min="65" max="65" width="4.33203125" customWidth="1"/>
    <col min="66" max="66" width="2.77734375" customWidth="1"/>
    <col min="67" max="70" width="4.33203125" customWidth="1"/>
    <col min="71" max="104" width="4.109375" customWidth="1"/>
    <col min="105" max="105" width="7.77734375" customWidth="1"/>
    <col min="106" max="106" width="4.33203125" customWidth="1"/>
    <col min="107" max="107" width="4.44140625" customWidth="1"/>
    <col min="108" max="108" width="11.88671875" customWidth="1"/>
    <col min="109" max="111" width="5.88671875" customWidth="1"/>
    <col min="112" max="112" width="6.88671875" customWidth="1"/>
    <col min="113" max="123" width="4.21875" customWidth="1"/>
    <col min="124" max="124" width="6.77734375" customWidth="1"/>
    <col min="125" max="125" width="4.6640625" customWidth="1"/>
    <col min="126" max="126" width="11.6640625" customWidth="1"/>
    <col min="127" max="127" width="6.21875" customWidth="1"/>
    <col min="128" max="128" width="7" customWidth="1"/>
    <col min="129" max="129" width="9.88671875" customWidth="1"/>
    <col min="130" max="130" width="3.21875" customWidth="1"/>
    <col min="132" max="132" width="7.77734375" customWidth="1"/>
    <col min="133" max="133" width="6.44140625" customWidth="1"/>
    <col min="134" max="134" width="7.109375" customWidth="1"/>
    <col min="135" max="135" width="6.88671875" customWidth="1"/>
    <col min="136" max="136" width="6.44140625" customWidth="1"/>
    <col min="139" max="139" width="4.6640625" customWidth="1"/>
  </cols>
  <sheetData>
    <row r="1" spans="1:131" ht="7.5" customHeight="1" x14ac:dyDescent="0.2">
      <c r="B1" s="39" t="s">
        <v>33</v>
      </c>
      <c r="C1" s="520" t="s">
        <v>34</v>
      </c>
      <c r="D1" s="520"/>
      <c r="E1" s="520"/>
      <c r="F1" s="520"/>
      <c r="G1" s="520"/>
      <c r="H1" s="520"/>
      <c r="I1" s="520"/>
      <c r="J1" s="520"/>
      <c r="K1" s="520"/>
      <c r="L1" s="520"/>
      <c r="M1" s="520"/>
      <c r="N1" s="520"/>
      <c r="O1" s="520"/>
      <c r="P1" s="520"/>
      <c r="Q1" s="520"/>
      <c r="R1" s="520"/>
      <c r="S1" s="520"/>
      <c r="T1" s="520"/>
      <c r="U1" s="520"/>
      <c r="V1" s="520"/>
      <c r="W1" s="520"/>
      <c r="X1" s="520"/>
      <c r="Y1" s="520"/>
      <c r="Z1" s="520"/>
      <c r="AA1" s="52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F1" s="38"/>
      <c r="BG1" s="38"/>
      <c r="BH1" s="38"/>
      <c r="CM1" s="41"/>
      <c r="CN1" s="41"/>
      <c r="CO1" s="41"/>
      <c r="CP1" s="41"/>
      <c r="CQ1" s="41"/>
      <c r="CR1" s="41"/>
      <c r="CS1" s="41"/>
      <c r="CT1" s="41"/>
      <c r="CU1" s="41"/>
      <c r="CV1" s="41"/>
      <c r="CW1" s="41"/>
      <c r="CX1" s="41"/>
      <c r="CY1" s="41"/>
      <c r="CZ1" s="41"/>
      <c r="DA1" s="41"/>
      <c r="DB1" s="41"/>
      <c r="DC1" s="41"/>
      <c r="DD1" s="41"/>
      <c r="DE1" s="41"/>
      <c r="DF1" s="41"/>
      <c r="DG1" s="41"/>
      <c r="DH1" s="41"/>
      <c r="DI1" s="41"/>
      <c r="DJ1" s="41"/>
      <c r="DK1" s="41"/>
      <c r="DL1" s="41"/>
      <c r="DM1" s="41"/>
      <c r="DU1" s="38"/>
      <c r="DV1" s="42"/>
      <c r="DW1" s="38"/>
      <c r="DX1" s="38"/>
      <c r="DY1" s="38"/>
    </row>
    <row r="2" spans="1:131" ht="7.5" customHeight="1" x14ac:dyDescent="0.2">
      <c r="B2" s="39"/>
      <c r="C2" s="520"/>
      <c r="D2" s="520"/>
      <c r="E2" s="520"/>
      <c r="F2" s="520"/>
      <c r="G2" s="520"/>
      <c r="H2" s="520"/>
      <c r="I2" s="520"/>
      <c r="J2" s="520"/>
      <c r="K2" s="520"/>
      <c r="L2" s="520"/>
      <c r="M2" s="520"/>
      <c r="N2" s="520"/>
      <c r="O2" s="520"/>
      <c r="P2" s="520"/>
      <c r="Q2" s="520"/>
      <c r="R2" s="520"/>
      <c r="S2" s="520"/>
      <c r="T2" s="520"/>
      <c r="U2" s="520"/>
      <c r="V2" s="520"/>
      <c r="W2" s="520"/>
      <c r="X2" s="520"/>
      <c r="Y2" s="520"/>
      <c r="Z2" s="520"/>
      <c r="AA2" s="52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F2" s="38"/>
      <c r="BG2" s="38"/>
      <c r="BH2" s="38"/>
      <c r="CM2" s="41"/>
      <c r="CN2" s="41"/>
      <c r="CO2" s="41"/>
      <c r="CP2" s="41"/>
      <c r="CQ2" s="41"/>
      <c r="CR2" s="41"/>
      <c r="CS2" s="41"/>
      <c r="CT2" s="41"/>
      <c r="CU2" s="41"/>
      <c r="CV2" s="41"/>
      <c r="CW2" s="41"/>
      <c r="CX2" s="41"/>
      <c r="CY2" s="41"/>
      <c r="CZ2" s="41"/>
      <c r="DA2" s="41"/>
      <c r="DB2" s="41"/>
      <c r="DC2" s="41"/>
      <c r="DD2" s="41"/>
      <c r="DE2" s="41"/>
      <c r="DF2" s="154"/>
      <c r="DG2" s="41"/>
      <c r="DH2" s="41"/>
      <c r="DI2" s="521" t="s">
        <v>221</v>
      </c>
      <c r="DJ2" s="521"/>
      <c r="DK2" s="521"/>
      <c r="DL2" s="521"/>
      <c r="DM2" s="521"/>
      <c r="DN2" s="521"/>
      <c r="DO2" s="521"/>
      <c r="DP2" s="521"/>
      <c r="DQ2" s="521"/>
      <c r="DR2" s="521"/>
      <c r="DS2" s="521"/>
      <c r="DT2" s="521"/>
      <c r="DU2" s="38"/>
      <c r="DV2" s="42"/>
      <c r="DW2" s="38"/>
      <c r="DX2" s="38"/>
      <c r="DY2" s="38"/>
    </row>
    <row r="3" spans="1:131" ht="7.5" customHeight="1" x14ac:dyDescent="0.2">
      <c r="B3" s="39"/>
      <c r="C3" s="520"/>
      <c r="D3" s="520"/>
      <c r="E3" s="520"/>
      <c r="F3" s="520"/>
      <c r="G3" s="520"/>
      <c r="H3" s="520"/>
      <c r="I3" s="520"/>
      <c r="J3" s="520"/>
      <c r="K3" s="520"/>
      <c r="L3" s="520"/>
      <c r="M3" s="520"/>
      <c r="N3" s="520"/>
      <c r="O3" s="520"/>
      <c r="P3" s="520"/>
      <c r="Q3" s="520"/>
      <c r="R3" s="520"/>
      <c r="S3" s="520"/>
      <c r="T3" s="520"/>
      <c r="U3" s="520"/>
      <c r="V3" s="520"/>
      <c r="W3" s="520"/>
      <c r="X3" s="520"/>
      <c r="Y3" s="520"/>
      <c r="Z3" s="520"/>
      <c r="AA3" s="52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F3" s="38"/>
      <c r="BG3" s="38"/>
      <c r="BH3" s="38"/>
      <c r="CM3" s="41"/>
      <c r="CN3" s="41"/>
      <c r="CO3" s="41"/>
      <c r="CP3" s="41"/>
      <c r="CQ3" s="41"/>
      <c r="CR3" s="41"/>
      <c r="CS3" s="41"/>
      <c r="CT3" s="41"/>
      <c r="CU3" s="41"/>
      <c r="CV3" s="41"/>
      <c r="CW3" s="41"/>
      <c r="CX3" s="41"/>
      <c r="CY3" s="41"/>
      <c r="CZ3" s="41"/>
      <c r="DA3" s="41"/>
      <c r="DB3" s="41"/>
      <c r="DC3" s="41"/>
      <c r="DD3" s="41"/>
      <c r="DE3" s="41"/>
      <c r="DF3" s="41"/>
      <c r="DG3" s="41"/>
      <c r="DH3" s="41"/>
      <c r="DI3" s="521"/>
      <c r="DJ3" s="521"/>
      <c r="DK3" s="521"/>
      <c r="DL3" s="521"/>
      <c r="DM3" s="521"/>
      <c r="DN3" s="521"/>
      <c r="DO3" s="521"/>
      <c r="DP3" s="521"/>
      <c r="DQ3" s="521"/>
      <c r="DR3" s="521"/>
      <c r="DS3" s="521"/>
      <c r="DT3" s="521"/>
      <c r="DU3" s="38"/>
      <c r="DV3" s="42"/>
      <c r="DW3" s="38"/>
      <c r="DX3" s="38"/>
      <c r="DY3" s="38"/>
    </row>
    <row r="4" spans="1:131" ht="7.5" customHeight="1" x14ac:dyDescent="0.2">
      <c r="BF4" s="38"/>
      <c r="BG4" s="38"/>
      <c r="BH4" s="38"/>
      <c r="CM4" s="41"/>
      <c r="CN4" s="41"/>
      <c r="CO4" s="41"/>
      <c r="CP4" s="41"/>
      <c r="CQ4" s="41"/>
      <c r="CR4" s="41"/>
      <c r="CS4" s="41"/>
      <c r="CT4" s="41"/>
      <c r="CU4" s="41"/>
      <c r="CV4" s="41"/>
      <c r="CW4" s="41"/>
      <c r="CX4" s="41"/>
      <c r="CY4" s="41"/>
      <c r="CZ4" s="41"/>
      <c r="DA4" s="41"/>
      <c r="DB4" s="41"/>
      <c r="DC4" s="41"/>
      <c r="DD4" s="41"/>
      <c r="DE4" s="522" t="s">
        <v>128</v>
      </c>
      <c r="DF4" s="522" t="s">
        <v>129</v>
      </c>
      <c r="DG4" s="522"/>
      <c r="DH4" s="41"/>
      <c r="DI4" s="521"/>
      <c r="DJ4" s="521"/>
      <c r="DK4" s="521"/>
      <c r="DL4" s="521"/>
      <c r="DM4" s="521"/>
      <c r="DN4" s="521"/>
      <c r="DO4" s="521"/>
      <c r="DP4" s="521"/>
      <c r="DQ4" s="521"/>
      <c r="DR4" s="521"/>
      <c r="DS4" s="521"/>
      <c r="DT4" s="521"/>
      <c r="DU4" s="38"/>
      <c r="DV4" s="42"/>
      <c r="DW4" s="38"/>
      <c r="DX4" s="38"/>
      <c r="DY4" s="38"/>
    </row>
    <row r="5" spans="1:131" ht="7.5" customHeight="1" x14ac:dyDescent="0.2">
      <c r="AY5" s="523" t="s">
        <v>35</v>
      </c>
      <c r="AZ5" s="523"/>
      <c r="BA5" s="523"/>
      <c r="BB5" s="523"/>
      <c r="BC5" s="523"/>
      <c r="BD5" s="523"/>
      <c r="BE5" s="523"/>
      <c r="BF5" s="523"/>
      <c r="BG5" s="43"/>
      <c r="BH5" s="43"/>
      <c r="CM5" s="41"/>
      <c r="CN5" s="41"/>
      <c r="CO5" s="41"/>
      <c r="CP5" s="41"/>
      <c r="CQ5" s="41"/>
      <c r="CR5" s="41"/>
      <c r="CS5" s="41"/>
      <c r="CT5" s="41"/>
      <c r="CU5" s="41"/>
      <c r="CV5" s="41"/>
      <c r="CW5" s="41"/>
      <c r="CX5" s="41"/>
      <c r="CY5" s="41"/>
      <c r="CZ5" s="41"/>
      <c r="DA5" s="41"/>
      <c r="DB5" s="41"/>
      <c r="DC5" s="41"/>
      <c r="DD5" s="41"/>
      <c r="DE5" s="522"/>
      <c r="DF5" s="522"/>
      <c r="DG5" s="522"/>
      <c r="DH5" s="41"/>
      <c r="DI5" s="41"/>
      <c r="DJ5" s="41"/>
      <c r="DK5" s="41"/>
      <c r="DL5" s="41"/>
      <c r="DM5" s="41"/>
      <c r="DN5" s="41"/>
      <c r="DU5" s="38"/>
      <c r="DV5" s="42"/>
      <c r="DW5" s="38"/>
      <c r="DX5" s="38"/>
      <c r="DY5" s="38"/>
    </row>
    <row r="6" spans="1:131" ht="7.5" customHeight="1" x14ac:dyDescent="0.2">
      <c r="AY6" s="523"/>
      <c r="AZ6" s="523"/>
      <c r="BA6" s="523"/>
      <c r="BB6" s="523"/>
      <c r="BC6" s="523"/>
      <c r="BD6" s="523"/>
      <c r="BE6" s="523"/>
      <c r="BF6" s="523"/>
      <c r="BG6" s="43"/>
      <c r="BH6" s="43"/>
      <c r="BS6" s="44"/>
      <c r="BT6" s="44"/>
      <c r="BU6" s="44"/>
      <c r="BV6" s="44"/>
      <c r="BW6" s="44"/>
      <c r="BX6" s="44"/>
      <c r="BY6" s="44"/>
      <c r="BZ6" s="44"/>
      <c r="CA6" s="44"/>
      <c r="CB6" s="44"/>
      <c r="CC6" s="44"/>
      <c r="CD6" s="44"/>
      <c r="CE6" s="44"/>
      <c r="CF6" s="44"/>
      <c r="CM6" s="41"/>
      <c r="CN6" s="41"/>
      <c r="CO6" s="41"/>
      <c r="CP6" s="41"/>
      <c r="CQ6" s="41"/>
      <c r="CR6" s="41"/>
      <c r="CS6" s="41"/>
      <c r="CT6" s="41"/>
      <c r="CU6" s="41"/>
      <c r="CV6" s="41"/>
      <c r="CW6" s="41"/>
      <c r="CX6" s="41"/>
      <c r="CY6" s="41"/>
      <c r="CZ6" s="41"/>
      <c r="DA6" s="41"/>
      <c r="DB6" s="41"/>
      <c r="DC6" s="41"/>
      <c r="DD6" s="41"/>
      <c r="DE6" s="524" t="s">
        <v>220</v>
      </c>
      <c r="DF6" s="525" t="s">
        <v>175</v>
      </c>
      <c r="DG6" s="525"/>
      <c r="DH6" s="41"/>
      <c r="DI6" s="41"/>
      <c r="DJ6" s="41"/>
      <c r="DK6" s="41"/>
      <c r="DL6" s="41"/>
      <c r="DM6" s="41"/>
      <c r="DN6" s="41"/>
      <c r="DU6" s="38"/>
      <c r="DV6" s="42"/>
      <c r="DW6" s="38"/>
      <c r="DX6" s="646" t="s">
        <v>131</v>
      </c>
      <c r="DY6" s="646"/>
      <c r="DZ6" s="646"/>
      <c r="EA6" s="646"/>
    </row>
    <row r="7" spans="1:131" ht="8.25" customHeight="1" x14ac:dyDescent="0.15">
      <c r="E7" s="44"/>
      <c r="F7" s="44"/>
      <c r="G7" s="44"/>
      <c r="H7" s="44"/>
      <c r="I7" s="44"/>
      <c r="J7" s="44"/>
      <c r="K7" s="44"/>
      <c r="L7" s="44"/>
      <c r="M7" s="44"/>
      <c r="N7" s="44"/>
      <c r="O7" s="44"/>
      <c r="P7" s="660" t="s">
        <v>132</v>
      </c>
      <c r="Q7" s="660"/>
      <c r="R7" s="660"/>
      <c r="S7" s="660"/>
      <c r="T7" s="660"/>
      <c r="U7" s="660"/>
      <c r="V7" s="660"/>
      <c r="W7" s="660"/>
      <c r="X7" s="660"/>
      <c r="Y7" s="660"/>
      <c r="Z7" s="660"/>
      <c r="AA7" s="660"/>
      <c r="AB7" s="660"/>
      <c r="AC7" s="660"/>
      <c r="AD7" s="660"/>
      <c r="AE7" s="660"/>
      <c r="AF7" s="660"/>
      <c r="AG7" s="660"/>
      <c r="AH7" s="660"/>
      <c r="AI7" s="44"/>
      <c r="AJ7" s="44"/>
      <c r="AK7" s="44"/>
      <c r="AL7" s="44"/>
      <c r="AM7" s="44"/>
      <c r="AN7" s="44"/>
      <c r="AO7" s="44"/>
      <c r="AP7" s="44"/>
      <c r="AQ7" s="44"/>
      <c r="AR7" s="44"/>
      <c r="AS7" s="44"/>
      <c r="AT7" s="44"/>
      <c r="AU7" s="44"/>
      <c r="AV7" s="44"/>
      <c r="AW7" s="44"/>
      <c r="AX7" s="44"/>
      <c r="AY7" s="673" t="s">
        <v>36</v>
      </c>
      <c r="AZ7" s="673"/>
      <c r="BA7" s="673"/>
      <c r="BB7" s="673"/>
      <c r="BC7" s="673"/>
      <c r="BD7" s="673"/>
      <c r="BE7" s="673"/>
      <c r="BF7" s="673"/>
      <c r="BG7" s="45"/>
      <c r="BH7" s="45"/>
      <c r="BO7" s="660" t="s">
        <v>37</v>
      </c>
      <c r="BP7" s="660"/>
      <c r="BQ7" s="660"/>
      <c r="BR7" s="660"/>
      <c r="BS7" s="660"/>
      <c r="BT7" s="660"/>
      <c r="BU7" s="660"/>
      <c r="BV7" s="660"/>
      <c r="BW7" s="660"/>
      <c r="BX7" s="660"/>
      <c r="BY7" s="660"/>
      <c r="BZ7" s="660"/>
      <c r="CA7" s="660"/>
      <c r="CB7" s="660"/>
      <c r="CC7" s="660"/>
      <c r="CD7" s="660"/>
      <c r="CE7" s="44"/>
      <c r="CF7" s="44"/>
      <c r="CG7" s="44"/>
      <c r="CH7" s="44"/>
      <c r="CI7" s="44"/>
      <c r="CM7" s="41"/>
      <c r="CN7" s="41"/>
      <c r="CO7" s="41"/>
      <c r="CP7" s="41"/>
      <c r="CQ7" s="41"/>
      <c r="CR7" s="41"/>
      <c r="CS7" s="41"/>
      <c r="CT7" s="41"/>
      <c r="CU7" s="41"/>
      <c r="CV7" s="41"/>
      <c r="CW7" s="41"/>
      <c r="CX7" s="41"/>
      <c r="CY7" s="41"/>
      <c r="CZ7" s="41"/>
      <c r="DA7" s="41"/>
      <c r="DB7" s="41"/>
      <c r="DC7" s="41"/>
      <c r="DD7" s="41"/>
      <c r="DE7" s="524"/>
      <c r="DF7" s="525"/>
      <c r="DG7" s="525"/>
      <c r="DH7" s="41"/>
      <c r="DI7" s="41"/>
      <c r="DJ7" s="41"/>
      <c r="DK7" s="41"/>
      <c r="DL7" s="41"/>
      <c r="DM7" s="41"/>
      <c r="DN7" s="41"/>
      <c r="DU7" s="38"/>
      <c r="DV7" s="42"/>
      <c r="DW7" s="38"/>
      <c r="DX7" s="646"/>
      <c r="DY7" s="646"/>
      <c r="DZ7" s="646"/>
      <c r="EA7" s="646"/>
    </row>
    <row r="8" spans="1:131" ht="8.25" customHeight="1" x14ac:dyDescent="0.15">
      <c r="E8" s="44"/>
      <c r="F8" s="44"/>
      <c r="G8" s="44"/>
      <c r="H8" s="44"/>
      <c r="I8" s="44"/>
      <c r="J8" s="44"/>
      <c r="K8" s="44"/>
      <c r="L8" s="44"/>
      <c r="M8" s="44"/>
      <c r="N8" s="44"/>
      <c r="O8" s="44"/>
      <c r="P8" s="660"/>
      <c r="Q8" s="660"/>
      <c r="R8" s="660"/>
      <c r="S8" s="660"/>
      <c r="T8" s="660"/>
      <c r="U8" s="660"/>
      <c r="V8" s="660"/>
      <c r="W8" s="660"/>
      <c r="X8" s="660"/>
      <c r="Y8" s="660"/>
      <c r="Z8" s="660"/>
      <c r="AA8" s="660"/>
      <c r="AB8" s="660"/>
      <c r="AC8" s="660"/>
      <c r="AD8" s="660"/>
      <c r="AE8" s="660"/>
      <c r="AF8" s="660"/>
      <c r="AG8" s="660"/>
      <c r="AH8" s="660"/>
      <c r="AI8" s="44"/>
      <c r="AJ8" s="44"/>
      <c r="AK8" s="44"/>
      <c r="AL8" s="44"/>
      <c r="AM8" s="44"/>
      <c r="AN8" s="44"/>
      <c r="AO8" s="44"/>
      <c r="AP8" s="44"/>
      <c r="AQ8" s="44"/>
      <c r="AR8" s="44"/>
      <c r="AS8" s="44"/>
      <c r="AT8" s="44"/>
      <c r="AU8" s="44"/>
      <c r="AV8" s="44"/>
      <c r="AW8" s="44"/>
      <c r="AX8" s="44"/>
      <c r="AY8" s="673"/>
      <c r="AZ8" s="673"/>
      <c r="BA8" s="673"/>
      <c r="BB8" s="673"/>
      <c r="BC8" s="673"/>
      <c r="BD8" s="673"/>
      <c r="BE8" s="673"/>
      <c r="BF8" s="673"/>
      <c r="BG8" s="45"/>
      <c r="BH8" s="45"/>
      <c r="BK8" s="46"/>
      <c r="BL8" s="46"/>
      <c r="BM8" s="46"/>
      <c r="BN8" s="46"/>
      <c r="BO8" s="660"/>
      <c r="BP8" s="660"/>
      <c r="BQ8" s="660"/>
      <c r="BR8" s="660"/>
      <c r="BS8" s="660"/>
      <c r="BT8" s="660"/>
      <c r="BU8" s="660"/>
      <c r="BV8" s="660"/>
      <c r="BW8" s="660"/>
      <c r="BX8" s="660"/>
      <c r="BY8" s="660"/>
      <c r="BZ8" s="660"/>
      <c r="CA8" s="660"/>
      <c r="CB8" s="660"/>
      <c r="CC8" s="660"/>
      <c r="CD8" s="660"/>
      <c r="CE8" s="44"/>
      <c r="CF8" s="44"/>
      <c r="CG8" s="44"/>
      <c r="CH8" s="44"/>
      <c r="CI8" s="44"/>
      <c r="CM8" s="41"/>
      <c r="CN8" s="41"/>
      <c r="CO8" s="41"/>
      <c r="CP8" s="41"/>
      <c r="CQ8" s="41"/>
      <c r="CR8" s="41"/>
      <c r="CS8" s="41"/>
      <c r="CT8" s="41"/>
      <c r="CU8" s="41"/>
      <c r="CV8" s="41"/>
      <c r="CW8" s="41"/>
      <c r="CX8" s="41"/>
      <c r="CY8" s="41"/>
      <c r="CZ8" s="41"/>
      <c r="DA8" s="41"/>
      <c r="DB8" s="41"/>
      <c r="DC8" s="41"/>
      <c r="DD8" s="41"/>
      <c r="DE8" s="524"/>
      <c r="DF8" s="525"/>
      <c r="DG8" s="525"/>
      <c r="DH8" s="41"/>
      <c r="DI8" s="41"/>
      <c r="DJ8" s="41"/>
      <c r="DK8" s="41"/>
      <c r="DL8" s="41"/>
      <c r="DM8" s="41"/>
      <c r="DN8" s="41"/>
      <c r="DU8" s="38"/>
      <c r="DV8" s="42"/>
      <c r="DW8" s="38"/>
      <c r="DX8" s="155"/>
      <c r="DY8" s="155"/>
      <c r="DZ8" s="156"/>
      <c r="EA8" s="156"/>
    </row>
    <row r="9" spans="1:131" ht="8.25" customHeight="1" x14ac:dyDescent="0.15">
      <c r="E9" s="44"/>
      <c r="F9" s="44"/>
      <c r="G9" s="44"/>
      <c r="H9" s="44"/>
      <c r="I9" s="44"/>
      <c r="J9" s="44"/>
      <c r="K9" s="44"/>
      <c r="L9" s="44"/>
      <c r="M9" s="44"/>
      <c r="N9" s="44"/>
      <c r="O9" s="44"/>
      <c r="P9" s="660"/>
      <c r="Q9" s="660"/>
      <c r="R9" s="660"/>
      <c r="S9" s="660"/>
      <c r="T9" s="660"/>
      <c r="U9" s="660"/>
      <c r="V9" s="660"/>
      <c r="W9" s="660"/>
      <c r="X9" s="660"/>
      <c r="Y9" s="660"/>
      <c r="Z9" s="660"/>
      <c r="AA9" s="660"/>
      <c r="AB9" s="660"/>
      <c r="AC9" s="660"/>
      <c r="AD9" s="660"/>
      <c r="AE9" s="660"/>
      <c r="AF9" s="660"/>
      <c r="AG9" s="660"/>
      <c r="AH9" s="660"/>
      <c r="AI9" s="44"/>
      <c r="AJ9" s="44"/>
      <c r="AK9" s="44"/>
      <c r="AL9" s="44"/>
      <c r="AM9" s="44"/>
      <c r="AN9" s="44"/>
      <c r="AO9" s="44"/>
      <c r="AP9" s="44"/>
      <c r="AQ9" s="44"/>
      <c r="AR9" s="44"/>
      <c r="AS9" s="44"/>
      <c r="AT9" s="44"/>
      <c r="AU9" s="44"/>
      <c r="AV9" s="44"/>
      <c r="AW9" s="44"/>
      <c r="AX9" s="44"/>
      <c r="AY9" s="673" t="s">
        <v>38</v>
      </c>
      <c r="AZ9" s="673"/>
      <c r="BA9" s="673"/>
      <c r="BB9" s="673"/>
      <c r="BC9" s="673"/>
      <c r="BD9" s="673"/>
      <c r="BE9" s="673"/>
      <c r="BF9" s="673"/>
      <c r="BG9" s="47"/>
      <c r="BH9" s="47"/>
      <c r="BJ9" s="38"/>
      <c r="BK9" s="46"/>
      <c r="BL9" s="46"/>
      <c r="BM9" s="46"/>
      <c r="BN9" s="46"/>
      <c r="BO9" s="660"/>
      <c r="BP9" s="660"/>
      <c r="BQ9" s="660"/>
      <c r="BR9" s="660"/>
      <c r="BS9" s="660"/>
      <c r="BT9" s="660"/>
      <c r="BU9" s="660"/>
      <c r="BV9" s="660"/>
      <c r="BW9" s="660"/>
      <c r="BX9" s="660"/>
      <c r="BY9" s="660"/>
      <c r="BZ9" s="660"/>
      <c r="CA9" s="660"/>
      <c r="CB9" s="660"/>
      <c r="CC9" s="660"/>
      <c r="CD9" s="660"/>
      <c r="CE9" s="44"/>
      <c r="CF9" s="44"/>
      <c r="CG9" s="44"/>
      <c r="CH9" s="44"/>
      <c r="CI9" s="44"/>
      <c r="CM9" s="41"/>
      <c r="CN9" s="41"/>
      <c r="CO9" s="41"/>
      <c r="CP9" s="41"/>
      <c r="CQ9" s="41"/>
      <c r="CR9" s="41"/>
      <c r="CS9" s="41"/>
      <c r="CT9" s="41"/>
      <c r="CU9" s="41"/>
      <c r="CV9" s="41"/>
      <c r="CW9" s="41"/>
      <c r="CX9" s="41"/>
      <c r="CY9" s="41"/>
      <c r="CZ9" s="41"/>
      <c r="DA9" s="41"/>
      <c r="DB9" s="41"/>
      <c r="DC9" s="41"/>
      <c r="DD9" s="41"/>
      <c r="DE9" s="524"/>
      <c r="DF9" s="525"/>
      <c r="DG9" s="525"/>
      <c r="DK9" s="157"/>
      <c r="DL9" s="157"/>
      <c r="DM9" s="157"/>
      <c r="DN9" s="157"/>
      <c r="DO9" s="157"/>
      <c r="DP9" s="157"/>
      <c r="DQ9" s="157"/>
      <c r="DR9" s="157"/>
      <c r="DS9" s="157"/>
      <c r="DU9" s="38"/>
      <c r="DV9" s="42"/>
      <c r="DW9" s="38"/>
      <c r="DX9" s="156"/>
      <c r="DY9" s="156"/>
      <c r="DZ9" s="156"/>
      <c r="EA9" s="156"/>
    </row>
    <row r="10" spans="1:131" ht="8.25" customHeight="1" x14ac:dyDescent="0.2">
      <c r="I10" s="44"/>
      <c r="J10" s="44"/>
      <c r="K10" s="44"/>
      <c r="L10" s="44"/>
      <c r="M10" s="44"/>
      <c r="N10" s="44"/>
      <c r="O10" s="44"/>
      <c r="P10" s="660"/>
      <c r="Q10" s="660"/>
      <c r="R10" s="660"/>
      <c r="S10" s="660"/>
      <c r="T10" s="660"/>
      <c r="U10" s="660"/>
      <c r="V10" s="660"/>
      <c r="W10" s="660"/>
      <c r="X10" s="660"/>
      <c r="Y10" s="660"/>
      <c r="Z10" s="660"/>
      <c r="AA10" s="660"/>
      <c r="AB10" s="660"/>
      <c r="AC10" s="660"/>
      <c r="AD10" s="660"/>
      <c r="AE10" s="660"/>
      <c r="AF10" s="660"/>
      <c r="AG10" s="660"/>
      <c r="AH10" s="660"/>
      <c r="AI10" s="44"/>
      <c r="AJ10" s="44"/>
      <c r="AK10" s="44"/>
      <c r="AL10" s="44"/>
      <c r="AM10" s="44"/>
      <c r="AX10" s="48"/>
      <c r="AY10" s="673"/>
      <c r="AZ10" s="673"/>
      <c r="BA10" s="673"/>
      <c r="BB10" s="673"/>
      <c r="BC10" s="673"/>
      <c r="BD10" s="673"/>
      <c r="BE10" s="673"/>
      <c r="BF10" s="673"/>
      <c r="BG10" s="47"/>
      <c r="BH10" s="47"/>
      <c r="BK10" s="46"/>
      <c r="BL10" s="46"/>
      <c r="BM10" s="46"/>
      <c r="BN10" s="46"/>
      <c r="BO10" s="660"/>
      <c r="BP10" s="660"/>
      <c r="BQ10" s="660"/>
      <c r="BR10" s="660"/>
      <c r="BS10" s="660"/>
      <c r="BT10" s="660"/>
      <c r="BU10" s="660"/>
      <c r="BV10" s="660"/>
      <c r="BW10" s="660"/>
      <c r="BX10" s="660"/>
      <c r="BY10" s="660"/>
      <c r="BZ10" s="660"/>
      <c r="CA10" s="660"/>
      <c r="CB10" s="660"/>
      <c r="CC10" s="660"/>
      <c r="CD10" s="660"/>
      <c r="CE10" s="44"/>
      <c r="CF10" s="44"/>
      <c r="CG10" s="44"/>
      <c r="CH10" s="44"/>
      <c r="CI10" s="44"/>
      <c r="CJ10" s="49"/>
      <c r="CK10" s="49"/>
      <c r="CL10" s="49"/>
      <c r="CM10" s="41"/>
      <c r="CN10" s="41"/>
      <c r="CO10" s="41"/>
      <c r="CP10" s="41"/>
      <c r="CQ10" s="41"/>
      <c r="CR10" s="41"/>
      <c r="CS10" s="41"/>
      <c r="CT10" s="41"/>
      <c r="CU10" s="41"/>
      <c r="CV10" s="41"/>
      <c r="CW10" s="41"/>
      <c r="CX10" s="41"/>
      <c r="CY10" s="41"/>
      <c r="CZ10" s="41"/>
      <c r="DA10" s="41"/>
      <c r="DB10" s="41"/>
      <c r="DC10" s="41"/>
      <c r="DD10" s="41"/>
      <c r="DE10" s="41"/>
      <c r="DF10" s="41"/>
      <c r="DG10" s="41"/>
      <c r="DK10" s="157"/>
      <c r="DL10" s="157"/>
      <c r="DM10" s="157"/>
      <c r="DN10" s="157"/>
      <c r="DO10" s="157"/>
      <c r="DP10" s="157"/>
      <c r="DQ10" s="157"/>
      <c r="DR10" s="157"/>
      <c r="DS10" s="157"/>
      <c r="DU10" s="38"/>
      <c r="DV10" s="42"/>
      <c r="DW10" s="38"/>
      <c r="DX10" s="646" t="s">
        <v>130</v>
      </c>
      <c r="DY10" s="646"/>
      <c r="DZ10" s="646"/>
      <c r="EA10" s="646"/>
    </row>
    <row r="11" spans="1:131" ht="8.25" customHeight="1" thickBot="1" x14ac:dyDescent="0.25">
      <c r="B11" s="1"/>
      <c r="BF11" s="38"/>
      <c r="BG11" s="38"/>
      <c r="BH11" s="38"/>
      <c r="CM11" s="41"/>
      <c r="CN11" s="41"/>
      <c r="CO11" s="41"/>
      <c r="CP11" s="41"/>
      <c r="CQ11" s="41"/>
      <c r="CR11" s="41"/>
      <c r="CS11" s="41"/>
      <c r="CT11" s="41"/>
      <c r="CU11" s="41"/>
      <c r="CV11" s="41"/>
      <c r="CW11" s="41"/>
      <c r="CX11" s="41"/>
      <c r="CY11" s="41"/>
      <c r="CZ11" s="41"/>
      <c r="DA11" s="41"/>
      <c r="DB11" s="41"/>
      <c r="DC11" s="41"/>
      <c r="DD11" s="41"/>
      <c r="DE11" s="41"/>
      <c r="DF11" s="41"/>
      <c r="DG11" s="41"/>
      <c r="DJ11" s="660" t="s">
        <v>100</v>
      </c>
      <c r="DK11" s="660"/>
      <c r="DL11" s="660"/>
      <c r="DM11" s="660"/>
      <c r="DN11" s="660"/>
      <c r="DO11" s="660"/>
      <c r="DP11" s="660"/>
      <c r="DQ11" s="660"/>
      <c r="DR11" s="157"/>
      <c r="DS11" s="157"/>
      <c r="DT11" s="157"/>
      <c r="DU11" s="157"/>
      <c r="DV11" s="42"/>
      <c r="DW11" s="38"/>
      <c r="DX11" s="646"/>
      <c r="DY11" s="646"/>
      <c r="DZ11" s="646"/>
      <c r="EA11" s="646"/>
    </row>
    <row r="12" spans="1:131" ht="10.5" customHeight="1" x14ac:dyDescent="0.2">
      <c r="A12" s="777" t="s">
        <v>0</v>
      </c>
      <c r="B12" s="541" t="s">
        <v>144</v>
      </c>
      <c r="C12" s="610" t="s">
        <v>186</v>
      </c>
      <c r="D12" s="782" t="s">
        <v>12</v>
      </c>
      <c r="E12" s="785" t="s">
        <v>204</v>
      </c>
      <c r="F12" s="786"/>
      <c r="G12" s="786"/>
      <c r="H12" s="786"/>
      <c r="I12" s="786"/>
      <c r="J12" s="786"/>
      <c r="K12" s="786"/>
      <c r="L12" s="786"/>
      <c r="M12" s="786"/>
      <c r="N12" s="786"/>
      <c r="O12" s="786"/>
      <c r="P12" s="786"/>
      <c r="Q12" s="786"/>
      <c r="R12" s="786"/>
      <c r="S12" s="786"/>
      <c r="T12" s="786"/>
      <c r="U12" s="786"/>
      <c r="V12" s="786"/>
      <c r="W12" s="786"/>
      <c r="X12" s="786"/>
      <c r="Y12" s="786"/>
      <c r="Z12" s="786"/>
      <c r="AA12" s="786"/>
      <c r="AB12" s="786"/>
      <c r="AC12" s="786"/>
      <c r="AD12" s="786"/>
      <c r="AE12" s="786"/>
      <c r="AF12" s="786"/>
      <c r="AG12" s="786"/>
      <c r="AH12" s="786"/>
      <c r="AI12" s="786"/>
      <c r="AJ12" s="786"/>
      <c r="AK12" s="786"/>
      <c r="AL12" s="786"/>
      <c r="AM12" s="786"/>
      <c r="AN12" s="786"/>
      <c r="AO12" s="786"/>
      <c r="AP12" s="786"/>
      <c r="AQ12" s="786"/>
      <c r="AR12" s="786"/>
      <c r="AS12" s="50"/>
      <c r="AT12" s="50"/>
      <c r="AU12" s="50"/>
      <c r="AV12" s="51"/>
      <c r="AW12" s="51"/>
      <c r="AX12" s="543" t="s">
        <v>184</v>
      </c>
      <c r="AY12" s="685" t="s">
        <v>39</v>
      </c>
      <c r="AZ12" s="688" t="s">
        <v>179</v>
      </c>
      <c r="BA12" s="532" t="s">
        <v>17</v>
      </c>
      <c r="BB12" s="53" t="s">
        <v>40</v>
      </c>
      <c r="BC12" s="52" t="s">
        <v>41</v>
      </c>
      <c r="BD12" s="52" t="s">
        <v>42</v>
      </c>
      <c r="BE12" s="54" t="s">
        <v>43</v>
      </c>
      <c r="BF12" s="535" t="s">
        <v>16</v>
      </c>
      <c r="BG12" s="535" t="s">
        <v>232</v>
      </c>
      <c r="BH12" s="55"/>
      <c r="BI12" s="777" t="s">
        <v>0</v>
      </c>
      <c r="BJ12" s="541" t="s">
        <v>145</v>
      </c>
      <c r="BK12" s="543" t="s">
        <v>184</v>
      </c>
      <c r="BL12" s="685" t="s">
        <v>39</v>
      </c>
      <c r="BM12" s="688" t="s">
        <v>179</v>
      </c>
      <c r="BN12" s="532" t="s">
        <v>17</v>
      </c>
      <c r="BO12" s="53" t="s">
        <v>40</v>
      </c>
      <c r="BP12" s="52" t="s">
        <v>41</v>
      </c>
      <c r="BQ12" s="52" t="s">
        <v>42</v>
      </c>
      <c r="BR12" s="54" t="s">
        <v>43</v>
      </c>
      <c r="BS12" s="572" t="s">
        <v>190</v>
      </c>
      <c r="BT12" s="573"/>
      <c r="BU12" s="558" t="s">
        <v>191</v>
      </c>
      <c r="BV12" s="573"/>
      <c r="BW12" s="558" t="s">
        <v>192</v>
      </c>
      <c r="BX12" s="573"/>
      <c r="BY12" s="558" t="s">
        <v>193</v>
      </c>
      <c r="BZ12" s="573"/>
      <c r="CA12" s="558" t="s">
        <v>190</v>
      </c>
      <c r="CB12" s="573"/>
      <c r="CC12" s="558" t="s">
        <v>191</v>
      </c>
      <c r="CD12" s="573"/>
      <c r="CE12" s="558" t="s">
        <v>192</v>
      </c>
      <c r="CF12" s="559"/>
      <c r="CG12" s="560" t="s">
        <v>187</v>
      </c>
      <c r="CH12" s="561"/>
      <c r="CI12" s="664" t="s">
        <v>188</v>
      </c>
      <c r="CJ12" s="561"/>
      <c r="CK12" s="664" t="s">
        <v>189</v>
      </c>
      <c r="CL12" s="665"/>
      <c r="CM12" s="41"/>
      <c r="CN12" s="41"/>
      <c r="CO12" s="41"/>
      <c r="CP12" s="41"/>
      <c r="CQ12" s="41"/>
      <c r="CR12" s="41"/>
      <c r="CS12" s="41"/>
      <c r="CT12" s="41"/>
      <c r="CU12" s="41"/>
      <c r="CV12" s="41"/>
      <c r="CW12" s="41"/>
      <c r="CX12" s="41"/>
      <c r="CY12" s="41"/>
      <c r="CZ12" s="41"/>
      <c r="DA12" s="41"/>
      <c r="DB12" s="41"/>
      <c r="DC12" s="41"/>
      <c r="DD12" s="41"/>
      <c r="DE12" s="41"/>
      <c r="DF12" s="41"/>
      <c r="DG12" s="41"/>
      <c r="DH12" s="41"/>
      <c r="DI12" s="41"/>
      <c r="DJ12" s="660"/>
      <c r="DK12" s="660"/>
      <c r="DL12" s="660"/>
      <c r="DM12" s="660"/>
      <c r="DN12" s="660"/>
      <c r="DO12" s="660"/>
      <c r="DP12" s="660"/>
      <c r="DQ12" s="660"/>
      <c r="DR12" s="157"/>
      <c r="DS12" s="157"/>
      <c r="DT12" s="157"/>
      <c r="DU12" s="157"/>
      <c r="DV12" s="42"/>
      <c r="DW12" s="38"/>
      <c r="DX12" s="38"/>
      <c r="DY12" s="38"/>
    </row>
    <row r="13" spans="1:131" ht="10.5" customHeight="1" x14ac:dyDescent="0.2">
      <c r="A13" s="778"/>
      <c r="B13" s="780"/>
      <c r="C13" s="611"/>
      <c r="D13" s="783"/>
      <c r="E13" s="787"/>
      <c r="F13" s="788"/>
      <c r="G13" s="788"/>
      <c r="H13" s="788"/>
      <c r="I13" s="788"/>
      <c r="J13" s="788"/>
      <c r="K13" s="788"/>
      <c r="L13" s="788"/>
      <c r="M13" s="788"/>
      <c r="N13" s="788"/>
      <c r="O13" s="788"/>
      <c r="P13" s="788"/>
      <c r="Q13" s="788"/>
      <c r="R13" s="788"/>
      <c r="S13" s="788"/>
      <c r="T13" s="788"/>
      <c r="U13" s="788"/>
      <c r="V13" s="788"/>
      <c r="W13" s="788"/>
      <c r="X13" s="788"/>
      <c r="Y13" s="788"/>
      <c r="Z13" s="788"/>
      <c r="AA13" s="788"/>
      <c r="AB13" s="788"/>
      <c r="AC13" s="788"/>
      <c r="AD13" s="788"/>
      <c r="AE13" s="788"/>
      <c r="AF13" s="788"/>
      <c r="AG13" s="788"/>
      <c r="AH13" s="788"/>
      <c r="AI13" s="788"/>
      <c r="AJ13" s="788"/>
      <c r="AK13" s="788"/>
      <c r="AL13" s="788"/>
      <c r="AM13" s="788"/>
      <c r="AN13" s="788"/>
      <c r="AO13" s="788"/>
      <c r="AP13" s="788"/>
      <c r="AQ13" s="788"/>
      <c r="AR13" s="788"/>
      <c r="AS13" s="57"/>
      <c r="AT13" s="57"/>
      <c r="AU13" s="57"/>
      <c r="AV13" s="34"/>
      <c r="AW13" s="34"/>
      <c r="AX13" s="544"/>
      <c r="AY13" s="686"/>
      <c r="AZ13" s="562"/>
      <c r="BA13" s="533"/>
      <c r="BB13" s="544" t="s">
        <v>146</v>
      </c>
      <c r="BC13" s="562" t="s">
        <v>147</v>
      </c>
      <c r="BD13" s="562" t="s">
        <v>148</v>
      </c>
      <c r="BE13" s="678"/>
      <c r="BF13" s="536"/>
      <c r="BG13" s="536"/>
      <c r="BH13" s="55"/>
      <c r="BI13" s="778"/>
      <c r="BJ13" s="780"/>
      <c r="BK13" s="544"/>
      <c r="BL13" s="686"/>
      <c r="BM13" s="562"/>
      <c r="BN13" s="533"/>
      <c r="BO13" s="544" t="s">
        <v>146</v>
      </c>
      <c r="BP13" s="562" t="s">
        <v>147</v>
      </c>
      <c r="BQ13" s="562" t="s">
        <v>148</v>
      </c>
      <c r="BR13" s="678"/>
      <c r="BS13" s="842" t="s">
        <v>44</v>
      </c>
      <c r="BT13" s="798"/>
      <c r="BU13" s="797" t="s">
        <v>45</v>
      </c>
      <c r="BV13" s="798"/>
      <c r="BW13" s="797" t="s">
        <v>46</v>
      </c>
      <c r="BX13" s="798"/>
      <c r="BY13" s="797" t="s">
        <v>47</v>
      </c>
      <c r="BZ13" s="798"/>
      <c r="CA13" s="797" t="s">
        <v>48</v>
      </c>
      <c r="CB13" s="798"/>
      <c r="CC13" s="797" t="s">
        <v>49</v>
      </c>
      <c r="CD13" s="798"/>
      <c r="CE13" s="797" t="s">
        <v>50</v>
      </c>
      <c r="CF13" s="849"/>
      <c r="CG13" s="823" t="s">
        <v>51</v>
      </c>
      <c r="CH13" s="824"/>
      <c r="CI13" s="845" t="s">
        <v>52</v>
      </c>
      <c r="CJ13" s="824"/>
      <c r="CK13" s="845" t="s">
        <v>53</v>
      </c>
      <c r="CL13" s="846"/>
      <c r="CM13" s="41"/>
      <c r="CN13" s="41"/>
      <c r="CO13" s="41"/>
      <c r="CP13" s="41"/>
      <c r="CQ13" s="41"/>
      <c r="CR13" s="41"/>
      <c r="CS13" s="41"/>
      <c r="CT13" s="41"/>
      <c r="CU13" s="41"/>
      <c r="CV13" s="41"/>
      <c r="CW13" s="41"/>
      <c r="CX13" s="41"/>
      <c r="CY13" s="41"/>
      <c r="CZ13" s="41"/>
      <c r="DA13" s="41"/>
      <c r="DB13" s="41"/>
      <c r="DC13" s="41"/>
      <c r="DD13" s="41"/>
      <c r="DE13" s="41"/>
      <c r="DF13" s="41"/>
      <c r="DG13" s="41"/>
      <c r="DJ13" s="660"/>
      <c r="DK13" s="660"/>
      <c r="DL13" s="660"/>
      <c r="DM13" s="660"/>
      <c r="DN13" s="660"/>
      <c r="DO13" s="660"/>
      <c r="DP13" s="660"/>
      <c r="DQ13" s="660"/>
      <c r="DR13" s="157"/>
      <c r="DS13" s="157"/>
      <c r="DT13" s="157"/>
      <c r="DU13" s="157"/>
      <c r="DV13" s="42"/>
      <c r="DW13" s="38"/>
      <c r="DX13" s="38"/>
      <c r="DY13" s="38"/>
    </row>
    <row r="14" spans="1:131" ht="10.5" customHeight="1" x14ac:dyDescent="0.2">
      <c r="A14" s="778"/>
      <c r="B14" s="780"/>
      <c r="C14" s="611"/>
      <c r="D14" s="783"/>
      <c r="E14" s="840" t="s">
        <v>134</v>
      </c>
      <c r="F14" s="622"/>
      <c r="G14" s="622"/>
      <c r="H14" s="622"/>
      <c r="I14" s="622"/>
      <c r="J14" s="622"/>
      <c r="K14" s="622"/>
      <c r="L14" s="622"/>
      <c r="M14" s="622"/>
      <c r="N14" s="622"/>
      <c r="O14" s="744"/>
      <c r="P14" s="621" t="s">
        <v>135</v>
      </c>
      <c r="Q14" s="622"/>
      <c r="R14" s="622"/>
      <c r="S14" s="744"/>
      <c r="T14" s="621" t="s">
        <v>136</v>
      </c>
      <c r="U14" s="622"/>
      <c r="V14" s="744"/>
      <c r="W14" s="621" t="s">
        <v>137</v>
      </c>
      <c r="X14" s="744"/>
      <c r="Y14" s="621" t="s">
        <v>138</v>
      </c>
      <c r="Z14" s="622"/>
      <c r="AA14" s="622"/>
      <c r="AB14" s="622"/>
      <c r="AC14" s="622"/>
      <c r="AD14" s="622"/>
      <c r="AE14" s="622"/>
      <c r="AF14" s="622"/>
      <c r="AG14" s="622"/>
      <c r="AH14" s="744"/>
      <c r="AI14" s="621" t="s">
        <v>139</v>
      </c>
      <c r="AJ14" s="744"/>
      <c r="AK14" s="621" t="s">
        <v>140</v>
      </c>
      <c r="AL14" s="622"/>
      <c r="AM14" s="623"/>
      <c r="AN14" s="637" t="s">
        <v>141</v>
      </c>
      <c r="AO14" s="638"/>
      <c r="AP14" s="638"/>
      <c r="AQ14" s="638"/>
      <c r="AR14" s="638"/>
      <c r="AS14" s="841"/>
      <c r="AT14" s="839" t="s">
        <v>142</v>
      </c>
      <c r="AU14" s="841"/>
      <c r="AV14" s="839" t="s">
        <v>143</v>
      </c>
      <c r="AW14" s="639"/>
      <c r="AX14" s="544"/>
      <c r="AY14" s="686"/>
      <c r="AZ14" s="562"/>
      <c r="BA14" s="533"/>
      <c r="BB14" s="544"/>
      <c r="BC14" s="562"/>
      <c r="BD14" s="562"/>
      <c r="BE14" s="678"/>
      <c r="BF14" s="536"/>
      <c r="BG14" s="536"/>
      <c r="BH14" s="55"/>
      <c r="BI14" s="778"/>
      <c r="BJ14" s="780"/>
      <c r="BK14" s="544"/>
      <c r="BL14" s="686"/>
      <c r="BM14" s="562"/>
      <c r="BN14" s="533"/>
      <c r="BO14" s="544"/>
      <c r="BP14" s="562"/>
      <c r="BQ14" s="562"/>
      <c r="BR14" s="678"/>
      <c r="BS14" s="843"/>
      <c r="BT14" s="799"/>
      <c r="BU14" s="586"/>
      <c r="BV14" s="799"/>
      <c r="BW14" s="586"/>
      <c r="BX14" s="799"/>
      <c r="BY14" s="586"/>
      <c r="BZ14" s="799"/>
      <c r="CA14" s="586"/>
      <c r="CB14" s="799"/>
      <c r="CC14" s="586"/>
      <c r="CD14" s="799"/>
      <c r="CE14" s="586"/>
      <c r="CF14" s="850"/>
      <c r="CG14" s="825"/>
      <c r="CH14" s="826"/>
      <c r="CI14" s="680"/>
      <c r="CJ14" s="826"/>
      <c r="CK14" s="680"/>
      <c r="CL14" s="847"/>
      <c r="CM14" s="41"/>
      <c r="CN14" s="41"/>
      <c r="CO14" s="41"/>
      <c r="CP14" s="41"/>
      <c r="CQ14" s="41"/>
      <c r="CR14" s="41"/>
      <c r="CS14" s="41"/>
      <c r="CT14" s="41"/>
      <c r="CU14" s="41"/>
      <c r="CV14" s="41"/>
      <c r="CW14" s="41"/>
      <c r="CX14" s="41"/>
      <c r="CY14" s="41"/>
      <c r="CZ14" s="41"/>
      <c r="DA14" s="41"/>
      <c r="DB14" s="41"/>
      <c r="DC14" s="41"/>
      <c r="DD14" s="38"/>
      <c r="DE14" s="38"/>
      <c r="DF14" s="41"/>
      <c r="DG14" s="41"/>
      <c r="DU14" s="38"/>
      <c r="DV14" s="42"/>
      <c r="DW14" s="38"/>
      <c r="DX14" s="38"/>
      <c r="DY14" s="38"/>
    </row>
    <row r="15" spans="1:131" ht="10.5" customHeight="1" x14ac:dyDescent="0.2">
      <c r="A15" s="778"/>
      <c r="B15" s="780"/>
      <c r="C15" s="611"/>
      <c r="D15" s="783"/>
      <c r="E15" s="830" t="s">
        <v>54</v>
      </c>
      <c r="F15" s="674" t="s">
        <v>55</v>
      </c>
      <c r="G15" s="674" t="s">
        <v>56</v>
      </c>
      <c r="H15" s="674" t="s">
        <v>57</v>
      </c>
      <c r="I15" s="674" t="s">
        <v>58</v>
      </c>
      <c r="J15" s="674" t="s">
        <v>59</v>
      </c>
      <c r="K15" s="674" t="s">
        <v>60</v>
      </c>
      <c r="L15" s="674" t="s">
        <v>61</v>
      </c>
      <c r="M15" s="674" t="s">
        <v>62</v>
      </c>
      <c r="N15" s="674" t="s">
        <v>63</v>
      </c>
      <c r="O15" s="633" t="s">
        <v>64</v>
      </c>
      <c r="P15" s="801" t="s">
        <v>65</v>
      </c>
      <c r="Q15" s="674" t="s">
        <v>66</v>
      </c>
      <c r="R15" s="674" t="s">
        <v>67</v>
      </c>
      <c r="S15" s="630" t="s">
        <v>68</v>
      </c>
      <c r="T15" s="801" t="s">
        <v>69</v>
      </c>
      <c r="U15" s="674" t="s">
        <v>70</v>
      </c>
      <c r="V15" s="630" t="s">
        <v>71</v>
      </c>
      <c r="W15" s="631" t="s">
        <v>72</v>
      </c>
      <c r="X15" s="630" t="s">
        <v>73</v>
      </c>
      <c r="Y15" s="801" t="s">
        <v>74</v>
      </c>
      <c r="Z15" s="674" t="s">
        <v>75</v>
      </c>
      <c r="AA15" s="674" t="s">
        <v>76</v>
      </c>
      <c r="AB15" s="674" t="s">
        <v>77</v>
      </c>
      <c r="AC15" s="674" t="s">
        <v>78</v>
      </c>
      <c r="AD15" s="674" t="s">
        <v>79</v>
      </c>
      <c r="AE15" s="674" t="s">
        <v>80</v>
      </c>
      <c r="AF15" s="674" t="s">
        <v>81</v>
      </c>
      <c r="AG15" s="674" t="s">
        <v>82</v>
      </c>
      <c r="AH15" s="630" t="s">
        <v>83</v>
      </c>
      <c r="AI15" s="801" t="s">
        <v>84</v>
      </c>
      <c r="AJ15" s="630" t="s">
        <v>85</v>
      </c>
      <c r="AK15" s="801" t="s">
        <v>86</v>
      </c>
      <c r="AL15" s="674" t="s">
        <v>87</v>
      </c>
      <c r="AM15" s="633" t="s">
        <v>88</v>
      </c>
      <c r="AN15" s="835" t="s">
        <v>89</v>
      </c>
      <c r="AO15" s="804" t="s">
        <v>90</v>
      </c>
      <c r="AP15" s="804" t="s">
        <v>91</v>
      </c>
      <c r="AQ15" s="804" t="s">
        <v>92</v>
      </c>
      <c r="AR15" s="804" t="s">
        <v>93</v>
      </c>
      <c r="AS15" s="791" t="s">
        <v>94</v>
      </c>
      <c r="AT15" s="805" t="s">
        <v>95</v>
      </c>
      <c r="AU15" s="791" t="s">
        <v>96</v>
      </c>
      <c r="AV15" s="805" t="s">
        <v>97</v>
      </c>
      <c r="AW15" s="833" t="s">
        <v>98</v>
      </c>
      <c r="AX15" s="544"/>
      <c r="AY15" s="686"/>
      <c r="AZ15" s="562"/>
      <c r="BA15" s="533"/>
      <c r="BB15" s="544"/>
      <c r="BC15" s="562"/>
      <c r="BD15" s="562"/>
      <c r="BE15" s="678"/>
      <c r="BF15" s="536"/>
      <c r="BG15" s="536"/>
      <c r="BH15" s="55"/>
      <c r="BI15" s="778"/>
      <c r="BJ15" s="780"/>
      <c r="BK15" s="544"/>
      <c r="BL15" s="686"/>
      <c r="BM15" s="562"/>
      <c r="BN15" s="533"/>
      <c r="BO15" s="544"/>
      <c r="BP15" s="562"/>
      <c r="BQ15" s="562"/>
      <c r="BR15" s="678"/>
      <c r="BS15" s="843"/>
      <c r="BT15" s="799"/>
      <c r="BU15" s="586"/>
      <c r="BV15" s="799"/>
      <c r="BW15" s="586"/>
      <c r="BX15" s="799"/>
      <c r="BY15" s="586"/>
      <c r="BZ15" s="799"/>
      <c r="CA15" s="586"/>
      <c r="CB15" s="799"/>
      <c r="CC15" s="586"/>
      <c r="CD15" s="799"/>
      <c r="CE15" s="586"/>
      <c r="CF15" s="850"/>
      <c r="CG15" s="825"/>
      <c r="CH15" s="826"/>
      <c r="CI15" s="680"/>
      <c r="CJ15" s="826"/>
      <c r="CK15" s="680"/>
      <c r="CL15" s="847"/>
      <c r="CM15" s="41"/>
      <c r="CN15" s="41"/>
      <c r="CO15" s="41"/>
      <c r="CP15" s="41"/>
      <c r="CQ15" s="41"/>
      <c r="CR15" s="41"/>
      <c r="CS15" s="41"/>
      <c r="CT15" s="41"/>
      <c r="CU15" s="41"/>
      <c r="CV15" s="41"/>
      <c r="CW15" s="41"/>
      <c r="CX15" s="41"/>
      <c r="CY15" s="41"/>
      <c r="CZ15" s="41"/>
      <c r="DA15" s="41"/>
      <c r="DB15" s="41"/>
      <c r="DC15" s="41"/>
      <c r="DD15" s="41"/>
      <c r="DE15" s="41"/>
      <c r="DF15" s="41"/>
      <c r="DG15" s="41"/>
      <c r="DH15" s="41"/>
      <c r="DI15" s="38"/>
      <c r="DJ15" s="41"/>
      <c r="DK15" s="41"/>
      <c r="DL15" s="41"/>
      <c r="DM15" s="41"/>
      <c r="DU15" s="38"/>
      <c r="DV15" s="42"/>
      <c r="DW15" s="38"/>
      <c r="DX15" s="38"/>
      <c r="DY15" s="38"/>
    </row>
    <row r="16" spans="1:131" ht="10.5" customHeight="1" x14ac:dyDescent="0.2">
      <c r="A16" s="778"/>
      <c r="B16" s="780"/>
      <c r="C16" s="611"/>
      <c r="D16" s="783"/>
      <c r="E16" s="831"/>
      <c r="F16" s="803"/>
      <c r="G16" s="803"/>
      <c r="H16" s="803"/>
      <c r="I16" s="803"/>
      <c r="J16" s="803"/>
      <c r="K16" s="803"/>
      <c r="L16" s="803"/>
      <c r="M16" s="803"/>
      <c r="N16" s="803"/>
      <c r="O16" s="829"/>
      <c r="P16" s="802"/>
      <c r="Q16" s="803"/>
      <c r="R16" s="803"/>
      <c r="S16" s="794"/>
      <c r="T16" s="802"/>
      <c r="U16" s="803"/>
      <c r="V16" s="794"/>
      <c r="W16" s="795"/>
      <c r="X16" s="794"/>
      <c r="Y16" s="802"/>
      <c r="Z16" s="803"/>
      <c r="AA16" s="803"/>
      <c r="AB16" s="803"/>
      <c r="AC16" s="803"/>
      <c r="AD16" s="803"/>
      <c r="AE16" s="803"/>
      <c r="AF16" s="803"/>
      <c r="AG16" s="803"/>
      <c r="AH16" s="794"/>
      <c r="AI16" s="802"/>
      <c r="AJ16" s="794"/>
      <c r="AK16" s="802"/>
      <c r="AL16" s="803"/>
      <c r="AM16" s="829"/>
      <c r="AN16" s="836"/>
      <c r="AO16" s="547"/>
      <c r="AP16" s="547"/>
      <c r="AQ16" s="547"/>
      <c r="AR16" s="547"/>
      <c r="AS16" s="602"/>
      <c r="AT16" s="696"/>
      <c r="AU16" s="602"/>
      <c r="AV16" s="696"/>
      <c r="AW16" s="834"/>
      <c r="AX16" s="544"/>
      <c r="AY16" s="686"/>
      <c r="AZ16" s="562"/>
      <c r="BA16" s="533"/>
      <c r="BB16" s="544"/>
      <c r="BC16" s="562"/>
      <c r="BD16" s="562"/>
      <c r="BE16" s="678"/>
      <c r="BF16" s="536"/>
      <c r="BG16" s="536"/>
      <c r="BH16" s="55"/>
      <c r="BI16" s="778"/>
      <c r="BJ16" s="780"/>
      <c r="BK16" s="544"/>
      <c r="BL16" s="686"/>
      <c r="BM16" s="562"/>
      <c r="BN16" s="533"/>
      <c r="BO16" s="544"/>
      <c r="BP16" s="562"/>
      <c r="BQ16" s="562"/>
      <c r="BR16" s="678"/>
      <c r="BS16" s="844"/>
      <c r="BT16" s="800"/>
      <c r="BU16" s="587"/>
      <c r="BV16" s="800"/>
      <c r="BW16" s="587"/>
      <c r="BX16" s="800"/>
      <c r="BY16" s="587"/>
      <c r="BZ16" s="800"/>
      <c r="CA16" s="587"/>
      <c r="CB16" s="800"/>
      <c r="CC16" s="587"/>
      <c r="CD16" s="800"/>
      <c r="CE16" s="587"/>
      <c r="CF16" s="851"/>
      <c r="CG16" s="827"/>
      <c r="CH16" s="828"/>
      <c r="CI16" s="681"/>
      <c r="CJ16" s="828"/>
      <c r="CK16" s="681"/>
      <c r="CL16" s="848"/>
      <c r="CM16" s="41"/>
      <c r="CN16" s="41"/>
      <c r="CO16" s="41"/>
      <c r="CP16" s="41"/>
      <c r="CQ16" s="41"/>
      <c r="CR16" s="41"/>
      <c r="CS16" s="41"/>
      <c r="CT16" s="41"/>
      <c r="CU16" s="41"/>
      <c r="CV16" s="41"/>
      <c r="CW16" s="41"/>
      <c r="CX16" s="41"/>
      <c r="CY16" s="41"/>
      <c r="CZ16" s="41"/>
      <c r="DA16" s="41"/>
      <c r="DB16" s="41"/>
      <c r="DC16" s="41"/>
      <c r="DD16" s="41"/>
      <c r="DE16" s="41"/>
      <c r="DF16" s="41"/>
      <c r="DG16" s="41"/>
      <c r="DH16" s="41"/>
      <c r="DI16" s="38"/>
      <c r="DJ16" s="41"/>
      <c r="DK16" s="41"/>
      <c r="DL16" s="41"/>
      <c r="DM16" s="41"/>
      <c r="DU16" s="38"/>
      <c r="DV16" s="42"/>
      <c r="DW16" s="38"/>
      <c r="DX16" s="38"/>
      <c r="DY16" s="38"/>
    </row>
    <row r="17" spans="1:136" ht="10.5" customHeight="1" x14ac:dyDescent="0.2">
      <c r="A17" s="778"/>
      <c r="B17" s="780"/>
      <c r="C17" s="611"/>
      <c r="D17" s="783"/>
      <c r="E17" s="566" t="s">
        <v>183</v>
      </c>
      <c r="F17" s="568" t="s">
        <v>183</v>
      </c>
      <c r="G17" s="568" t="s">
        <v>183</v>
      </c>
      <c r="H17" s="568" t="s">
        <v>183</v>
      </c>
      <c r="I17" s="568" t="s">
        <v>183</v>
      </c>
      <c r="J17" s="568" t="s">
        <v>183</v>
      </c>
      <c r="K17" s="568" t="s">
        <v>183</v>
      </c>
      <c r="L17" s="568" t="s">
        <v>183</v>
      </c>
      <c r="M17" s="568" t="s">
        <v>183</v>
      </c>
      <c r="N17" s="568" t="s">
        <v>183</v>
      </c>
      <c r="O17" s="597" t="s">
        <v>183</v>
      </c>
      <c r="P17" s="624" t="s">
        <v>183</v>
      </c>
      <c r="Q17" s="568" t="s">
        <v>183</v>
      </c>
      <c r="R17" s="568" t="s">
        <v>183</v>
      </c>
      <c r="S17" s="570" t="s">
        <v>183</v>
      </c>
      <c r="T17" s="624" t="s">
        <v>183</v>
      </c>
      <c r="U17" s="568" t="s">
        <v>183</v>
      </c>
      <c r="V17" s="570" t="s">
        <v>183</v>
      </c>
      <c r="W17" s="595" t="s">
        <v>183</v>
      </c>
      <c r="X17" s="570" t="s">
        <v>183</v>
      </c>
      <c r="Y17" s="624" t="s">
        <v>183</v>
      </c>
      <c r="Z17" s="568" t="s">
        <v>183</v>
      </c>
      <c r="AA17" s="568" t="s">
        <v>183</v>
      </c>
      <c r="AB17" s="568" t="s">
        <v>183</v>
      </c>
      <c r="AC17" s="568" t="s">
        <v>183</v>
      </c>
      <c r="AD17" s="568" t="s">
        <v>183</v>
      </c>
      <c r="AE17" s="568" t="s">
        <v>183</v>
      </c>
      <c r="AF17" s="568" t="s">
        <v>183</v>
      </c>
      <c r="AG17" s="568" t="s">
        <v>183</v>
      </c>
      <c r="AH17" s="570" t="s">
        <v>183</v>
      </c>
      <c r="AI17" s="624" t="s">
        <v>183</v>
      </c>
      <c r="AJ17" s="570" t="s">
        <v>183</v>
      </c>
      <c r="AK17" s="624" t="s">
        <v>183</v>
      </c>
      <c r="AL17" s="568" t="s">
        <v>183</v>
      </c>
      <c r="AM17" s="597" t="s">
        <v>183</v>
      </c>
      <c r="AN17" s="552" t="s">
        <v>178</v>
      </c>
      <c r="AO17" s="554" t="s">
        <v>178</v>
      </c>
      <c r="AP17" s="554" t="s">
        <v>178</v>
      </c>
      <c r="AQ17" s="554" t="s">
        <v>178</v>
      </c>
      <c r="AR17" s="554" t="s">
        <v>178</v>
      </c>
      <c r="AS17" s="599" t="s">
        <v>178</v>
      </c>
      <c r="AT17" s="721" t="s">
        <v>178</v>
      </c>
      <c r="AU17" s="599" t="s">
        <v>178</v>
      </c>
      <c r="AV17" s="721" t="s">
        <v>178</v>
      </c>
      <c r="AW17" s="564" t="s">
        <v>178</v>
      </c>
      <c r="AX17" s="544"/>
      <c r="AY17" s="686"/>
      <c r="AZ17" s="562"/>
      <c r="BA17" s="533"/>
      <c r="BB17" s="544"/>
      <c r="BC17" s="562"/>
      <c r="BD17" s="562"/>
      <c r="BE17" s="678"/>
      <c r="BF17" s="536"/>
      <c r="BG17" s="536"/>
      <c r="BH17" s="55"/>
      <c r="BI17" s="778"/>
      <c r="BJ17" s="780"/>
      <c r="BK17" s="544"/>
      <c r="BL17" s="686"/>
      <c r="BM17" s="562"/>
      <c r="BN17" s="533"/>
      <c r="BO17" s="544"/>
      <c r="BP17" s="562"/>
      <c r="BQ17" s="562"/>
      <c r="BR17" s="678"/>
      <c r="BS17" s="58" t="s">
        <v>99</v>
      </c>
      <c r="BT17" s="59"/>
      <c r="BU17" s="60"/>
      <c r="BV17" s="61"/>
      <c r="BW17" s="60"/>
      <c r="BX17" s="59"/>
      <c r="BY17" s="62"/>
      <c r="BZ17" s="61"/>
      <c r="CA17" s="60"/>
      <c r="CB17" s="59"/>
      <c r="CC17" s="60"/>
      <c r="CD17" s="59"/>
      <c r="CE17" s="60"/>
      <c r="CF17" s="61"/>
      <c r="CG17" s="420"/>
      <c r="CH17" s="421"/>
      <c r="CI17" s="422"/>
      <c r="CJ17" s="421"/>
      <c r="CK17" s="422"/>
      <c r="CL17" s="423"/>
      <c r="CM17" s="41"/>
      <c r="CN17" s="41"/>
      <c r="CO17" s="41"/>
      <c r="CP17" s="41"/>
      <c r="CQ17" s="41"/>
      <c r="CR17" s="41"/>
      <c r="CS17" s="41"/>
      <c r="CT17" s="41"/>
      <c r="CU17" s="41"/>
      <c r="CV17" s="41"/>
      <c r="CW17" s="41"/>
      <c r="CX17" s="41"/>
      <c r="CY17" s="41"/>
      <c r="CZ17" s="41"/>
      <c r="DA17" s="41"/>
      <c r="DB17" s="41"/>
      <c r="DC17" s="41"/>
      <c r="DD17" s="671" t="s">
        <v>222</v>
      </c>
      <c r="DE17" s="672"/>
      <c r="DF17" s="41"/>
      <c r="DG17" s="41"/>
      <c r="DH17" s="41"/>
      <c r="DI17" s="153"/>
      <c r="DJ17" s="153"/>
      <c r="DK17" s="153"/>
      <c r="DL17" s="153"/>
      <c r="DM17" s="153"/>
      <c r="DU17" s="38"/>
      <c r="DV17" s="42"/>
      <c r="DW17" s="38"/>
      <c r="DX17" s="38"/>
      <c r="DY17" s="38"/>
    </row>
    <row r="18" spans="1:136" ht="10.5" customHeight="1" x14ac:dyDescent="0.2">
      <c r="A18" s="778"/>
      <c r="B18" s="780"/>
      <c r="C18" s="611"/>
      <c r="D18" s="783"/>
      <c r="E18" s="790"/>
      <c r="F18" s="640"/>
      <c r="G18" s="640"/>
      <c r="H18" s="640"/>
      <c r="I18" s="640"/>
      <c r="J18" s="640"/>
      <c r="K18" s="640"/>
      <c r="L18" s="640"/>
      <c r="M18" s="640"/>
      <c r="N18" s="640"/>
      <c r="O18" s="792"/>
      <c r="P18" s="793"/>
      <c r="Q18" s="640"/>
      <c r="R18" s="640"/>
      <c r="S18" s="789"/>
      <c r="T18" s="793"/>
      <c r="U18" s="640"/>
      <c r="V18" s="789"/>
      <c r="W18" s="796"/>
      <c r="X18" s="789"/>
      <c r="Y18" s="793"/>
      <c r="Z18" s="640"/>
      <c r="AA18" s="640"/>
      <c r="AB18" s="640"/>
      <c r="AC18" s="640"/>
      <c r="AD18" s="640"/>
      <c r="AE18" s="640"/>
      <c r="AF18" s="640"/>
      <c r="AG18" s="640"/>
      <c r="AH18" s="789"/>
      <c r="AI18" s="793"/>
      <c r="AJ18" s="789"/>
      <c r="AK18" s="793"/>
      <c r="AL18" s="640"/>
      <c r="AM18" s="792"/>
      <c r="AN18" s="553"/>
      <c r="AO18" s="555"/>
      <c r="AP18" s="555"/>
      <c r="AQ18" s="555"/>
      <c r="AR18" s="555"/>
      <c r="AS18" s="600"/>
      <c r="AT18" s="809"/>
      <c r="AU18" s="600"/>
      <c r="AV18" s="809"/>
      <c r="AW18" s="832"/>
      <c r="AX18" s="544"/>
      <c r="AY18" s="686"/>
      <c r="AZ18" s="562"/>
      <c r="BA18" s="533"/>
      <c r="BB18" s="544"/>
      <c r="BC18" s="562"/>
      <c r="BD18" s="562"/>
      <c r="BE18" s="678"/>
      <c r="BF18" s="536"/>
      <c r="BG18" s="536"/>
      <c r="BH18" s="55"/>
      <c r="BI18" s="778"/>
      <c r="BJ18" s="780"/>
      <c r="BK18" s="544"/>
      <c r="BL18" s="686"/>
      <c r="BM18" s="562"/>
      <c r="BN18" s="533"/>
      <c r="BO18" s="544"/>
      <c r="BP18" s="562"/>
      <c r="BQ18" s="562"/>
      <c r="BR18" s="678"/>
      <c r="BS18" s="817" t="s">
        <v>101</v>
      </c>
      <c r="BT18" s="807" t="s">
        <v>102</v>
      </c>
      <c r="BU18" s="808" t="s">
        <v>101</v>
      </c>
      <c r="BV18" s="807" t="s">
        <v>102</v>
      </c>
      <c r="BW18" s="808" t="s">
        <v>101</v>
      </c>
      <c r="BX18" s="807" t="s">
        <v>102</v>
      </c>
      <c r="BY18" s="808" t="s">
        <v>101</v>
      </c>
      <c r="BZ18" s="807" t="s">
        <v>102</v>
      </c>
      <c r="CA18" s="808" t="s">
        <v>101</v>
      </c>
      <c r="CB18" s="807" t="s">
        <v>102</v>
      </c>
      <c r="CC18" s="808" t="s">
        <v>101</v>
      </c>
      <c r="CD18" s="807" t="s">
        <v>102</v>
      </c>
      <c r="CE18" s="808" t="s">
        <v>101</v>
      </c>
      <c r="CF18" s="806" t="s">
        <v>102</v>
      </c>
      <c r="CG18" s="810" t="s">
        <v>101</v>
      </c>
      <c r="CH18" s="811" t="s">
        <v>102</v>
      </c>
      <c r="CI18" s="812" t="s">
        <v>101</v>
      </c>
      <c r="CJ18" s="811" t="s">
        <v>102</v>
      </c>
      <c r="CK18" s="812" t="s">
        <v>101</v>
      </c>
      <c r="CL18" s="822" t="s">
        <v>102</v>
      </c>
      <c r="CM18" s="41"/>
      <c r="CN18" s="41"/>
      <c r="CO18" s="41"/>
      <c r="CP18" s="41"/>
      <c r="CQ18" s="41"/>
      <c r="CR18" s="41"/>
      <c r="CS18" s="41"/>
      <c r="CT18" s="41"/>
      <c r="CU18" s="41"/>
      <c r="CV18" s="41"/>
      <c r="CW18" s="41"/>
      <c r="CX18" s="41"/>
      <c r="CY18" s="41"/>
      <c r="CZ18" s="41"/>
      <c r="DA18" s="41"/>
      <c r="DB18" s="41"/>
      <c r="DC18" s="41"/>
      <c r="DD18" s="672"/>
      <c r="DE18" s="672"/>
      <c r="DF18" s="41"/>
      <c r="DG18" s="41"/>
      <c r="DH18" s="41"/>
      <c r="DI18" s="153"/>
      <c r="DJ18" s="153"/>
      <c r="DK18" s="153"/>
      <c r="DL18" s="153"/>
      <c r="DM18" s="153"/>
      <c r="DU18" s="38"/>
      <c r="DV18" s="666" t="s">
        <v>103</v>
      </c>
      <c r="DW18" s="666"/>
      <c r="DX18" s="666"/>
      <c r="DY18" s="38"/>
    </row>
    <row r="19" spans="1:136" ht="10.5" customHeight="1" x14ac:dyDescent="0.2">
      <c r="A19" s="778"/>
      <c r="B19" s="780"/>
      <c r="C19" s="611"/>
      <c r="D19" s="783"/>
      <c r="E19" s="566" t="s">
        <v>40</v>
      </c>
      <c r="F19" s="568" t="s">
        <v>40</v>
      </c>
      <c r="G19" s="568" t="s">
        <v>40</v>
      </c>
      <c r="H19" s="568" t="s">
        <v>40</v>
      </c>
      <c r="I19" s="568" t="s">
        <v>40</v>
      </c>
      <c r="J19" s="568" t="s">
        <v>40</v>
      </c>
      <c r="K19" s="568" t="s">
        <v>40</v>
      </c>
      <c r="L19" s="568" t="s">
        <v>40</v>
      </c>
      <c r="M19" s="568" t="s">
        <v>40</v>
      </c>
      <c r="N19" s="568" t="s">
        <v>40</v>
      </c>
      <c r="O19" s="597" t="s">
        <v>40</v>
      </c>
      <c r="P19" s="624" t="s">
        <v>41</v>
      </c>
      <c r="Q19" s="568" t="s">
        <v>41</v>
      </c>
      <c r="R19" s="568" t="s">
        <v>41</v>
      </c>
      <c r="S19" s="570" t="s">
        <v>41</v>
      </c>
      <c r="T19" s="624" t="s">
        <v>42</v>
      </c>
      <c r="U19" s="568" t="s">
        <v>42</v>
      </c>
      <c r="V19" s="570" t="s">
        <v>42</v>
      </c>
      <c r="W19" s="595" t="s">
        <v>43</v>
      </c>
      <c r="X19" s="570" t="s">
        <v>43</v>
      </c>
      <c r="Y19" s="624" t="s">
        <v>40</v>
      </c>
      <c r="Z19" s="568" t="s">
        <v>40</v>
      </c>
      <c r="AA19" s="568" t="s">
        <v>40</v>
      </c>
      <c r="AB19" s="568" t="s">
        <v>40</v>
      </c>
      <c r="AC19" s="568" t="s">
        <v>40</v>
      </c>
      <c r="AD19" s="568" t="s">
        <v>40</v>
      </c>
      <c r="AE19" s="568" t="s">
        <v>40</v>
      </c>
      <c r="AF19" s="568" t="s">
        <v>40</v>
      </c>
      <c r="AG19" s="568" t="s">
        <v>40</v>
      </c>
      <c r="AH19" s="570" t="s">
        <v>40</v>
      </c>
      <c r="AI19" s="624" t="s">
        <v>41</v>
      </c>
      <c r="AJ19" s="570" t="s">
        <v>41</v>
      </c>
      <c r="AK19" s="624" t="s">
        <v>42</v>
      </c>
      <c r="AL19" s="568" t="s">
        <v>42</v>
      </c>
      <c r="AM19" s="597" t="s">
        <v>42</v>
      </c>
      <c r="AN19" s="552" t="s">
        <v>40</v>
      </c>
      <c r="AO19" s="554" t="s">
        <v>40</v>
      </c>
      <c r="AP19" s="554" t="s">
        <v>40</v>
      </c>
      <c r="AQ19" s="554" t="s">
        <v>40</v>
      </c>
      <c r="AR19" s="554" t="s">
        <v>40</v>
      </c>
      <c r="AS19" s="599" t="s">
        <v>40</v>
      </c>
      <c r="AT19" s="721" t="s">
        <v>41</v>
      </c>
      <c r="AU19" s="599" t="s">
        <v>41</v>
      </c>
      <c r="AV19" s="721" t="s">
        <v>42</v>
      </c>
      <c r="AW19" s="564" t="s">
        <v>42</v>
      </c>
      <c r="AX19" s="544"/>
      <c r="AY19" s="686"/>
      <c r="AZ19" s="562"/>
      <c r="BA19" s="533"/>
      <c r="BB19" s="544"/>
      <c r="BC19" s="562"/>
      <c r="BD19" s="562"/>
      <c r="BE19" s="678"/>
      <c r="BF19" s="536"/>
      <c r="BG19" s="536"/>
      <c r="BH19" s="55"/>
      <c r="BI19" s="778"/>
      <c r="BJ19" s="780"/>
      <c r="BK19" s="544"/>
      <c r="BL19" s="686"/>
      <c r="BM19" s="562"/>
      <c r="BN19" s="533"/>
      <c r="BO19" s="544"/>
      <c r="BP19" s="562"/>
      <c r="BQ19" s="562"/>
      <c r="BR19" s="678"/>
      <c r="BS19" s="817"/>
      <c r="BT19" s="807"/>
      <c r="BU19" s="808"/>
      <c r="BV19" s="807"/>
      <c r="BW19" s="808"/>
      <c r="BX19" s="807"/>
      <c r="BY19" s="808"/>
      <c r="BZ19" s="807"/>
      <c r="CA19" s="808"/>
      <c r="CB19" s="807"/>
      <c r="CC19" s="808"/>
      <c r="CD19" s="807"/>
      <c r="CE19" s="808"/>
      <c r="CF19" s="806"/>
      <c r="CG19" s="810"/>
      <c r="CH19" s="811"/>
      <c r="CI19" s="812"/>
      <c r="CJ19" s="811"/>
      <c r="CK19" s="812"/>
      <c r="CL19" s="822"/>
      <c r="CM19" s="41"/>
      <c r="CN19" s="41"/>
      <c r="CO19" s="41"/>
      <c r="CP19" s="41"/>
      <c r="CQ19" s="41"/>
      <c r="CR19" s="41"/>
      <c r="CS19" s="41"/>
      <c r="CT19" s="41"/>
      <c r="CU19" s="41"/>
      <c r="CV19" s="41"/>
      <c r="CW19" s="41"/>
      <c r="CX19" s="41"/>
      <c r="CY19" s="41"/>
      <c r="CZ19" s="41"/>
      <c r="DA19" s="41"/>
      <c r="DB19" s="41"/>
      <c r="DC19" s="63" t="s">
        <v>104</v>
      </c>
      <c r="DD19" s="751" t="s">
        <v>105</v>
      </c>
      <c r="DE19" s="751"/>
      <c r="DF19" s="751"/>
      <c r="DG19" s="64"/>
      <c r="DH19" s="65"/>
      <c r="DI19" s="65"/>
      <c r="DJ19" s="65"/>
      <c r="DK19" s="65"/>
      <c r="DL19" s="65"/>
      <c r="DM19" s="66"/>
      <c r="DU19" s="38"/>
      <c r="DV19" s="666"/>
      <c r="DW19" s="666"/>
      <c r="DX19" s="666"/>
      <c r="DY19" s="38"/>
    </row>
    <row r="20" spans="1:136" ht="10.5" customHeight="1" thickBot="1" x14ac:dyDescent="0.25">
      <c r="A20" s="778"/>
      <c r="B20" s="780"/>
      <c r="C20" s="611"/>
      <c r="D20" s="783"/>
      <c r="E20" s="766"/>
      <c r="F20" s="675"/>
      <c r="G20" s="675"/>
      <c r="H20" s="675"/>
      <c r="I20" s="675"/>
      <c r="J20" s="675"/>
      <c r="K20" s="675"/>
      <c r="L20" s="675"/>
      <c r="M20" s="675"/>
      <c r="N20" s="675"/>
      <c r="O20" s="776"/>
      <c r="P20" s="677"/>
      <c r="Q20" s="675"/>
      <c r="R20" s="675"/>
      <c r="S20" s="676"/>
      <c r="T20" s="677"/>
      <c r="U20" s="675"/>
      <c r="V20" s="676"/>
      <c r="W20" s="762"/>
      <c r="X20" s="676"/>
      <c r="Y20" s="677"/>
      <c r="Z20" s="675"/>
      <c r="AA20" s="675"/>
      <c r="AB20" s="675"/>
      <c r="AC20" s="675"/>
      <c r="AD20" s="675"/>
      <c r="AE20" s="675"/>
      <c r="AF20" s="675"/>
      <c r="AG20" s="675"/>
      <c r="AH20" s="676"/>
      <c r="AI20" s="677"/>
      <c r="AJ20" s="676"/>
      <c r="AK20" s="677"/>
      <c r="AL20" s="675"/>
      <c r="AM20" s="776"/>
      <c r="AN20" s="701"/>
      <c r="AO20" s="691"/>
      <c r="AP20" s="691"/>
      <c r="AQ20" s="691"/>
      <c r="AR20" s="691"/>
      <c r="AS20" s="723"/>
      <c r="AT20" s="689"/>
      <c r="AU20" s="723"/>
      <c r="AV20" s="689"/>
      <c r="AW20" s="760"/>
      <c r="AX20" s="544"/>
      <c r="AY20" s="686"/>
      <c r="AZ20" s="562"/>
      <c r="BA20" s="533"/>
      <c r="BB20" s="544"/>
      <c r="BC20" s="562"/>
      <c r="BD20" s="562"/>
      <c r="BE20" s="678"/>
      <c r="BF20" s="536"/>
      <c r="BG20" s="536"/>
      <c r="BH20" s="55"/>
      <c r="BI20" s="778"/>
      <c r="BJ20" s="780"/>
      <c r="BK20" s="544"/>
      <c r="BL20" s="686"/>
      <c r="BM20" s="562"/>
      <c r="BN20" s="533"/>
      <c r="BO20" s="544"/>
      <c r="BP20" s="562"/>
      <c r="BQ20" s="562"/>
      <c r="BR20" s="678"/>
      <c r="BS20" s="817"/>
      <c r="BT20" s="807"/>
      <c r="BU20" s="808"/>
      <c r="BV20" s="807"/>
      <c r="BW20" s="808"/>
      <c r="BX20" s="807"/>
      <c r="BY20" s="808"/>
      <c r="BZ20" s="807"/>
      <c r="CA20" s="808"/>
      <c r="CB20" s="807"/>
      <c r="CC20" s="808"/>
      <c r="CD20" s="807"/>
      <c r="CE20" s="808"/>
      <c r="CF20" s="806"/>
      <c r="CG20" s="810"/>
      <c r="CH20" s="811"/>
      <c r="CI20" s="812"/>
      <c r="CJ20" s="811"/>
      <c r="CK20" s="812"/>
      <c r="CL20" s="822"/>
      <c r="DC20" s="63"/>
      <c r="DD20" s="752"/>
      <c r="DE20" s="752"/>
      <c r="DF20" s="752"/>
      <c r="DG20" s="64"/>
      <c r="DH20" s="641" t="s">
        <v>106</v>
      </c>
      <c r="DI20" s="641"/>
      <c r="DJ20" s="642">
        <f>$BF$64</f>
        <v>0</v>
      </c>
      <c r="DK20" s="642"/>
      <c r="DL20" s="65"/>
      <c r="DM20" s="66"/>
      <c r="DU20" s="38"/>
      <c r="DV20" s="42"/>
      <c r="DW20" s="38"/>
      <c r="DX20" s="38"/>
      <c r="DY20" s="38"/>
    </row>
    <row r="21" spans="1:136" ht="10.5" customHeight="1" x14ac:dyDescent="0.2">
      <c r="A21" s="778"/>
      <c r="B21" s="780"/>
      <c r="C21" s="612"/>
      <c r="D21" s="784"/>
      <c r="E21" s="168"/>
      <c r="F21" s="169"/>
      <c r="G21" s="169"/>
      <c r="H21" s="169"/>
      <c r="I21" s="169"/>
      <c r="J21" s="169"/>
      <c r="K21" s="169"/>
      <c r="L21" s="169"/>
      <c r="M21" s="169"/>
      <c r="N21" s="169"/>
      <c r="O21" s="198"/>
      <c r="P21" s="218"/>
      <c r="Q21" s="169"/>
      <c r="R21" s="169"/>
      <c r="S21" s="170"/>
      <c r="T21" s="218"/>
      <c r="U21" s="208"/>
      <c r="V21" s="170"/>
      <c r="W21" s="228"/>
      <c r="X21" s="170"/>
      <c r="Y21" s="218"/>
      <c r="Z21" s="169"/>
      <c r="AA21" s="169"/>
      <c r="AB21" s="169"/>
      <c r="AC21" s="169"/>
      <c r="AD21" s="169"/>
      <c r="AE21" s="169"/>
      <c r="AF21" s="169"/>
      <c r="AG21" s="169"/>
      <c r="AH21" s="170"/>
      <c r="AI21" s="218"/>
      <c r="AJ21" s="170"/>
      <c r="AK21" s="218"/>
      <c r="AL21" s="169"/>
      <c r="AM21" s="229"/>
      <c r="AN21" s="424"/>
      <c r="AO21" s="425"/>
      <c r="AP21" s="425"/>
      <c r="AQ21" s="425"/>
      <c r="AR21" s="425"/>
      <c r="AS21" s="426"/>
      <c r="AT21" s="427"/>
      <c r="AU21" s="426"/>
      <c r="AV21" s="427"/>
      <c r="AW21" s="428"/>
      <c r="AX21" s="545"/>
      <c r="AY21" s="687"/>
      <c r="AZ21" s="563"/>
      <c r="BA21" s="534"/>
      <c r="BB21" s="545"/>
      <c r="BC21" s="563"/>
      <c r="BD21" s="563"/>
      <c r="BE21" s="679"/>
      <c r="BF21" s="537"/>
      <c r="BG21" s="537"/>
      <c r="BH21" s="55"/>
      <c r="BI21" s="778"/>
      <c r="BJ21" s="780"/>
      <c r="BK21" s="545"/>
      <c r="BL21" s="687"/>
      <c r="BM21" s="563"/>
      <c r="BN21" s="534"/>
      <c r="BO21" s="545"/>
      <c r="BP21" s="563"/>
      <c r="BQ21" s="563"/>
      <c r="BR21" s="679"/>
      <c r="BS21" s="682"/>
      <c r="BT21" s="668"/>
      <c r="BU21" s="583"/>
      <c r="BV21" s="668"/>
      <c r="BW21" s="583"/>
      <c r="BX21" s="668"/>
      <c r="BY21" s="583"/>
      <c r="BZ21" s="668"/>
      <c r="CA21" s="583"/>
      <c r="CB21" s="668"/>
      <c r="CC21" s="583"/>
      <c r="CD21" s="668"/>
      <c r="CE21" s="583"/>
      <c r="CF21" s="574"/>
      <c r="CG21" s="577"/>
      <c r="CH21" s="580"/>
      <c r="CI21" s="647"/>
      <c r="CJ21" s="580"/>
      <c r="CK21" s="647"/>
      <c r="CL21" s="643"/>
      <c r="DB21" s="658" t="s">
        <v>281</v>
      </c>
      <c r="DC21" s="753" t="s">
        <v>109</v>
      </c>
      <c r="DD21" s="820" t="s">
        <v>107</v>
      </c>
      <c r="DE21" s="755" t="s">
        <v>108</v>
      </c>
      <c r="DF21" s="757" t="s">
        <v>233</v>
      </c>
      <c r="DG21" s="67"/>
      <c r="DH21" s="641"/>
      <c r="DI21" s="641"/>
      <c r="DJ21" s="642"/>
      <c r="DK21" s="642"/>
      <c r="DL21" s="65"/>
      <c r="DM21" s="67"/>
      <c r="DU21" s="813" t="s">
        <v>109</v>
      </c>
      <c r="DV21" s="813" t="s">
        <v>110</v>
      </c>
      <c r="DW21" s="815" t="s">
        <v>29</v>
      </c>
      <c r="DX21" s="818" t="s">
        <v>111</v>
      </c>
      <c r="DY21" s="837" t="s">
        <v>112</v>
      </c>
    </row>
    <row r="22" spans="1:136" ht="10.95" customHeight="1" thickBot="1" x14ac:dyDescent="0.2">
      <c r="A22" s="779"/>
      <c r="B22" s="781"/>
      <c r="C22" s="68">
        <v>10</v>
      </c>
      <c r="D22" s="69"/>
      <c r="E22" s="171">
        <v>2</v>
      </c>
      <c r="F22" s="172">
        <v>2</v>
      </c>
      <c r="G22" s="172">
        <v>2</v>
      </c>
      <c r="H22" s="172">
        <v>2</v>
      </c>
      <c r="I22" s="172">
        <v>2</v>
      </c>
      <c r="J22" s="172">
        <v>2</v>
      </c>
      <c r="K22" s="172">
        <v>2</v>
      </c>
      <c r="L22" s="172">
        <v>2</v>
      </c>
      <c r="M22" s="172">
        <v>2</v>
      </c>
      <c r="N22" s="172">
        <v>2</v>
      </c>
      <c r="O22" s="199">
        <v>2</v>
      </c>
      <c r="P22" s="219">
        <v>2</v>
      </c>
      <c r="Q22" s="172">
        <v>2</v>
      </c>
      <c r="R22" s="172">
        <v>2</v>
      </c>
      <c r="S22" s="173">
        <v>2</v>
      </c>
      <c r="T22" s="219">
        <v>2</v>
      </c>
      <c r="U22" s="172">
        <v>2</v>
      </c>
      <c r="V22" s="173">
        <v>2</v>
      </c>
      <c r="W22" s="209">
        <v>2</v>
      </c>
      <c r="X22" s="173">
        <v>2</v>
      </c>
      <c r="Y22" s="219">
        <v>2</v>
      </c>
      <c r="Z22" s="172">
        <v>2</v>
      </c>
      <c r="AA22" s="172">
        <v>2</v>
      </c>
      <c r="AB22" s="172">
        <v>2</v>
      </c>
      <c r="AC22" s="172">
        <v>2</v>
      </c>
      <c r="AD22" s="172">
        <v>2</v>
      </c>
      <c r="AE22" s="172">
        <v>2</v>
      </c>
      <c r="AF22" s="172">
        <v>2</v>
      </c>
      <c r="AG22" s="172">
        <v>2</v>
      </c>
      <c r="AH22" s="173">
        <v>2</v>
      </c>
      <c r="AI22" s="219">
        <v>2</v>
      </c>
      <c r="AJ22" s="173">
        <v>2</v>
      </c>
      <c r="AK22" s="219">
        <v>2</v>
      </c>
      <c r="AL22" s="172">
        <v>2</v>
      </c>
      <c r="AM22" s="199">
        <v>2</v>
      </c>
      <c r="AN22" s="316">
        <v>3</v>
      </c>
      <c r="AO22" s="317">
        <v>3</v>
      </c>
      <c r="AP22" s="317">
        <v>3</v>
      </c>
      <c r="AQ22" s="317">
        <v>3</v>
      </c>
      <c r="AR22" s="317">
        <v>3</v>
      </c>
      <c r="AS22" s="415">
        <v>3</v>
      </c>
      <c r="AT22" s="416">
        <v>3</v>
      </c>
      <c r="AU22" s="415">
        <v>3</v>
      </c>
      <c r="AV22" s="416">
        <v>3</v>
      </c>
      <c r="AW22" s="319">
        <v>3</v>
      </c>
      <c r="AX22" s="70">
        <v>70</v>
      </c>
      <c r="AY22" s="71"/>
      <c r="AZ22" s="73">
        <v>30</v>
      </c>
      <c r="BA22" s="69"/>
      <c r="BB22" s="70">
        <v>60</v>
      </c>
      <c r="BC22" s="71">
        <v>18</v>
      </c>
      <c r="BD22" s="71">
        <v>18</v>
      </c>
      <c r="BE22" s="72">
        <v>4</v>
      </c>
      <c r="BF22" s="74">
        <v>100</v>
      </c>
      <c r="BG22" s="74"/>
      <c r="BH22" s="75"/>
      <c r="BI22" s="779"/>
      <c r="BJ22" s="781"/>
      <c r="BK22" s="460">
        <f>AX22</f>
        <v>70</v>
      </c>
      <c r="BL22" s="461"/>
      <c r="BM22" s="462">
        <f>AZ22</f>
        <v>30</v>
      </c>
      <c r="BN22" s="463"/>
      <c r="BO22" s="460">
        <f>BB22</f>
        <v>60</v>
      </c>
      <c r="BP22" s="461">
        <f>BC22</f>
        <v>18</v>
      </c>
      <c r="BQ22" s="461">
        <f t="shared" ref="BQ22:BR22" si="0">BD22</f>
        <v>18</v>
      </c>
      <c r="BR22" s="464">
        <f t="shared" si="0"/>
        <v>4</v>
      </c>
      <c r="BS22" s="467">
        <v>22</v>
      </c>
      <c r="BT22" s="468"/>
      <c r="BU22" s="469">
        <v>8</v>
      </c>
      <c r="BV22" s="468"/>
      <c r="BW22" s="469">
        <v>6</v>
      </c>
      <c r="BX22" s="468"/>
      <c r="BY22" s="469">
        <v>4</v>
      </c>
      <c r="BZ22" s="468"/>
      <c r="CA22" s="469">
        <v>20</v>
      </c>
      <c r="CB22" s="468"/>
      <c r="CC22" s="469">
        <v>4</v>
      </c>
      <c r="CD22" s="468"/>
      <c r="CE22" s="469">
        <v>6</v>
      </c>
      <c r="CF22" s="470"/>
      <c r="CG22" s="465">
        <v>18</v>
      </c>
      <c r="CH22" s="471"/>
      <c r="CI22" s="472">
        <v>6</v>
      </c>
      <c r="CJ22" s="471"/>
      <c r="CK22" s="472">
        <v>6</v>
      </c>
      <c r="CL22" s="473"/>
      <c r="DB22" s="659"/>
      <c r="DC22" s="754"/>
      <c r="DD22" s="821"/>
      <c r="DE22" s="756"/>
      <c r="DF22" s="758"/>
      <c r="DG22" s="67"/>
      <c r="DH22" s="641" t="s">
        <v>113</v>
      </c>
      <c r="DI22" s="641"/>
      <c r="DJ22" s="642">
        <f>EF27</f>
        <v>0</v>
      </c>
      <c r="DK22" s="642"/>
      <c r="DL22" s="65"/>
      <c r="DM22" s="67"/>
      <c r="DU22" s="814"/>
      <c r="DV22" s="814"/>
      <c r="DW22" s="816"/>
      <c r="DX22" s="819"/>
      <c r="DY22" s="838"/>
    </row>
    <row r="23" spans="1:136" ht="13.2" customHeight="1" x14ac:dyDescent="0.2">
      <c r="A23" s="76">
        <v>1</v>
      </c>
      <c r="B23" s="77">
        <f>国語!B23</f>
        <v>0</v>
      </c>
      <c r="C23" s="78">
        <f>アンケート集計!U4</f>
        <v>0</v>
      </c>
      <c r="D23" s="291" t="str">
        <f>IF(C23&gt;=10,"A",IF(C23&gt;=4,"B","C"))</f>
        <v>C</v>
      </c>
      <c r="E23" s="174"/>
      <c r="F23" s="175"/>
      <c r="G23" s="175"/>
      <c r="H23" s="175"/>
      <c r="I23" s="175"/>
      <c r="J23" s="175"/>
      <c r="K23" s="175"/>
      <c r="L23" s="175"/>
      <c r="M23" s="175"/>
      <c r="N23" s="175"/>
      <c r="O23" s="200"/>
      <c r="P23" s="220"/>
      <c r="Q23" s="175"/>
      <c r="R23" s="175"/>
      <c r="S23" s="176"/>
      <c r="T23" s="220"/>
      <c r="U23" s="175"/>
      <c r="V23" s="176"/>
      <c r="W23" s="210"/>
      <c r="X23" s="176"/>
      <c r="Y23" s="220"/>
      <c r="Z23" s="175"/>
      <c r="AA23" s="175"/>
      <c r="AB23" s="175"/>
      <c r="AC23" s="175"/>
      <c r="AD23" s="175"/>
      <c r="AE23" s="175"/>
      <c r="AF23" s="175"/>
      <c r="AG23" s="175"/>
      <c r="AH23" s="176"/>
      <c r="AI23" s="220"/>
      <c r="AJ23" s="176"/>
      <c r="AK23" s="220"/>
      <c r="AL23" s="175"/>
      <c r="AM23" s="200"/>
      <c r="AN23" s="174"/>
      <c r="AO23" s="175"/>
      <c r="AP23" s="175"/>
      <c r="AQ23" s="175"/>
      <c r="AR23" s="175"/>
      <c r="AS23" s="176"/>
      <c r="AT23" s="220"/>
      <c r="AU23" s="176"/>
      <c r="AV23" s="220"/>
      <c r="AW23" s="231"/>
      <c r="AX23" s="79">
        <f>SUM(E23:AM23)*2</f>
        <v>0</v>
      </c>
      <c r="AY23" s="293" t="str">
        <f>IF(AX23&gt;=62,"A",IF(AX23&gt;=38,"B","C"))</f>
        <v>C</v>
      </c>
      <c r="AZ23" s="292">
        <f>SUM(AN23:AW23)*3</f>
        <v>0</v>
      </c>
      <c r="BA23" s="293" t="str">
        <f>IF(AZ23&gt;=23,"A",IF(AZ23&gt;=6,"B","C"))</f>
        <v>C</v>
      </c>
      <c r="BB23" s="292">
        <f>SUM(E23:O23)*2+SUM(Y23:AH23)*2+SUM(AN23:AS23)*3</f>
        <v>0</v>
      </c>
      <c r="BC23" s="80">
        <f>SUM(P23:S23)*2+SUM(AI23:AJ23)*2+SUM(AT23:AU23)*3</f>
        <v>0</v>
      </c>
      <c r="BD23" s="80">
        <f>SUM(T23:V23)*2+SUM(AK23:AM23)*2+SUM(AV23:AW23)*3</f>
        <v>0</v>
      </c>
      <c r="BE23" s="81">
        <f>SUM(W23:X23)*2</f>
        <v>0</v>
      </c>
      <c r="BF23" s="82">
        <f t="shared" ref="BF23:BF62" si="1">AX23+AZ23</f>
        <v>0</v>
      </c>
      <c r="BG23" s="434">
        <f>(BF23-$BF$65)/$BG$65*10+50</f>
        <v>11.844116148751908</v>
      </c>
      <c r="BH23" s="83"/>
      <c r="BI23" s="76">
        <f t="shared" ref="BI23:BJ62" si="2">A23</f>
        <v>1</v>
      </c>
      <c r="BJ23" s="77">
        <f t="shared" si="2"/>
        <v>0</v>
      </c>
      <c r="BK23" s="474">
        <f>AX23/70*100</f>
        <v>0</v>
      </c>
      <c r="BL23" s="475" t="str">
        <f t="shared" ref="BL23:BN38" si="3">AY23</f>
        <v>C</v>
      </c>
      <c r="BM23" s="475">
        <f>AZ23/30*100</f>
        <v>0</v>
      </c>
      <c r="BN23" s="476" t="str">
        <f t="shared" si="3"/>
        <v>C</v>
      </c>
      <c r="BO23" s="474">
        <f>BB23/60*100</f>
        <v>0</v>
      </c>
      <c r="BP23" s="475">
        <f>BC23/18*100</f>
        <v>0</v>
      </c>
      <c r="BQ23" s="475">
        <f>BD23/18*100</f>
        <v>0</v>
      </c>
      <c r="BR23" s="476">
        <f>BE23/4*100</f>
        <v>0</v>
      </c>
      <c r="BS23" s="477">
        <f>SUM(E23:O23)*2</f>
        <v>0</v>
      </c>
      <c r="BT23" s="479">
        <f>BS23/22*100</f>
        <v>0</v>
      </c>
      <c r="BU23" s="480">
        <f>SUM(P23:S23)*2</f>
        <v>0</v>
      </c>
      <c r="BV23" s="479">
        <f>BU23/8*100</f>
        <v>0</v>
      </c>
      <c r="BW23" s="480">
        <f>SUM(T23:V23)*2</f>
        <v>0</v>
      </c>
      <c r="BX23" s="479">
        <f>BW23/6*100</f>
        <v>0</v>
      </c>
      <c r="BY23" s="480">
        <f>SUM(W23:X23)*2</f>
        <v>0</v>
      </c>
      <c r="BZ23" s="479">
        <f>BY23/4*100</f>
        <v>0</v>
      </c>
      <c r="CA23" s="480">
        <f>SUM(Y23:AH23)*2</f>
        <v>0</v>
      </c>
      <c r="CB23" s="479">
        <f>CA23/20*100</f>
        <v>0</v>
      </c>
      <c r="CC23" s="480">
        <f>SUM(AI23:AJ23)*2</f>
        <v>0</v>
      </c>
      <c r="CD23" s="479">
        <f>CC23/4*100</f>
        <v>0</v>
      </c>
      <c r="CE23" s="480">
        <f>SUM(AK23:AM23)*2</f>
        <v>0</v>
      </c>
      <c r="CF23" s="478">
        <f>CE23/6*100</f>
        <v>0</v>
      </c>
      <c r="CG23" s="477">
        <f>SUM(AN23:AS23)*3</f>
        <v>0</v>
      </c>
      <c r="CH23" s="479">
        <f>CG23/18*100</f>
        <v>0</v>
      </c>
      <c r="CI23" s="480">
        <f>SUM(AT23:AU23)*3</f>
        <v>0</v>
      </c>
      <c r="CJ23" s="479">
        <f>CI23/6*100</f>
        <v>0</v>
      </c>
      <c r="CK23" s="480">
        <f>SUM(AV23:AW23)*3</f>
        <v>0</v>
      </c>
      <c r="CL23" s="481">
        <f>CK23/6*100</f>
        <v>0</v>
      </c>
      <c r="CM23" s="84"/>
      <c r="CN23" s="84"/>
      <c r="CO23" s="84"/>
      <c r="CP23" s="84"/>
      <c r="CQ23" s="84"/>
      <c r="CR23" s="84"/>
      <c r="CS23" s="84"/>
      <c r="CT23" s="84"/>
      <c r="CU23" s="84"/>
      <c r="CV23" s="84"/>
      <c r="CW23" s="84"/>
      <c r="CX23" s="84"/>
      <c r="CY23" s="84"/>
      <c r="CZ23" s="84"/>
      <c r="DA23" s="84"/>
      <c r="DB23" s="285">
        <v>1</v>
      </c>
      <c r="DC23" s="286">
        <f>A23</f>
        <v>1</v>
      </c>
      <c r="DD23" s="303">
        <f>B23</f>
        <v>0</v>
      </c>
      <c r="DE23" s="85">
        <f>BF23</f>
        <v>0</v>
      </c>
      <c r="DF23" s="159">
        <f>BG23</f>
        <v>11.844116148751908</v>
      </c>
      <c r="DG23" s="86"/>
      <c r="DH23" s="641"/>
      <c r="DI23" s="641"/>
      <c r="DJ23" s="642"/>
      <c r="DK23" s="642"/>
      <c r="DL23" s="38"/>
      <c r="DM23" s="38"/>
      <c r="DU23" s="297">
        <f t="shared" ref="DU23:DV62" si="4">A23</f>
        <v>1</v>
      </c>
      <c r="DV23" s="300">
        <f t="shared" si="4"/>
        <v>0</v>
      </c>
      <c r="DW23" s="163">
        <f>BF23</f>
        <v>0</v>
      </c>
      <c r="DX23" s="165">
        <f>BF23-$BF$64</f>
        <v>0</v>
      </c>
      <c r="DY23" s="239">
        <f>DX23^2</f>
        <v>0</v>
      </c>
      <c r="EA23" s="663" t="s">
        <v>114</v>
      </c>
      <c r="EB23" s="663"/>
      <c r="EC23" s="663"/>
      <c r="ED23" s="87"/>
      <c r="EE23" s="87"/>
      <c r="EF23" s="87"/>
    </row>
    <row r="24" spans="1:136" ht="13.2" customHeight="1" x14ac:dyDescent="0.2">
      <c r="A24" s="88">
        <v>2</v>
      </c>
      <c r="B24" s="89">
        <f>国語!B24</f>
        <v>0</v>
      </c>
      <c r="C24" s="90">
        <f>アンケート集計!U5</f>
        <v>0</v>
      </c>
      <c r="D24" s="372" t="str">
        <f>IF(C24&gt;=10,"A",IF(C24&gt;=4,"B","C"))</f>
        <v>C</v>
      </c>
      <c r="E24" s="177"/>
      <c r="F24" s="178"/>
      <c r="G24" s="178"/>
      <c r="H24" s="178"/>
      <c r="I24" s="178"/>
      <c r="J24" s="178"/>
      <c r="K24" s="178"/>
      <c r="L24" s="178"/>
      <c r="M24" s="178"/>
      <c r="N24" s="178"/>
      <c r="O24" s="201"/>
      <c r="P24" s="221"/>
      <c r="Q24" s="178"/>
      <c r="R24" s="178"/>
      <c r="S24" s="179"/>
      <c r="T24" s="221"/>
      <c r="U24" s="178"/>
      <c r="V24" s="179"/>
      <c r="W24" s="211"/>
      <c r="X24" s="179"/>
      <c r="Y24" s="221"/>
      <c r="Z24" s="178"/>
      <c r="AA24" s="178"/>
      <c r="AB24" s="178"/>
      <c r="AC24" s="178"/>
      <c r="AD24" s="178"/>
      <c r="AE24" s="178"/>
      <c r="AF24" s="178"/>
      <c r="AG24" s="178"/>
      <c r="AH24" s="179"/>
      <c r="AI24" s="221"/>
      <c r="AJ24" s="179"/>
      <c r="AK24" s="221"/>
      <c r="AL24" s="178"/>
      <c r="AM24" s="201"/>
      <c r="AN24" s="177"/>
      <c r="AO24" s="178"/>
      <c r="AP24" s="178"/>
      <c r="AQ24" s="178"/>
      <c r="AR24" s="178"/>
      <c r="AS24" s="179"/>
      <c r="AT24" s="221"/>
      <c r="AU24" s="179"/>
      <c r="AV24" s="221"/>
      <c r="AW24" s="232"/>
      <c r="AX24" s="242">
        <f t="shared" ref="AX24:AX62" si="5">SUM(E24:AM24)*2</f>
        <v>0</v>
      </c>
      <c r="AY24" s="313" t="str">
        <f>IF(AX24&gt;=62,"A",IF(AX24&gt;=38,"B","C"))</f>
        <v>C</v>
      </c>
      <c r="AZ24" s="314">
        <f t="shared" ref="AZ24:AZ62" si="6">SUM(AN24:AW24)*3</f>
        <v>0</v>
      </c>
      <c r="BA24" s="313" t="str">
        <f>IF(AZ24&gt;=23,"A",IF(AZ24&gt;=6,"B","C"))</f>
        <v>C</v>
      </c>
      <c r="BB24" s="242">
        <f t="shared" ref="BB24:BB62" si="7">SUM(E24:O24)*2+SUM(Y24:AH24)*2+SUM(AN24:AS24)*3</f>
        <v>0</v>
      </c>
      <c r="BC24" s="91">
        <f t="shared" ref="BC24:BC62" si="8">SUM(P24:S24)*2+SUM(AI24:AJ24)*2+SUM(AT24:AU24)*3</f>
        <v>0</v>
      </c>
      <c r="BD24" s="91">
        <f t="shared" ref="BD24:BD62" si="9">SUM(T24:V24)*2+SUM(AK24:AM24)*2+SUM(AV24:AW24)*3</f>
        <v>0</v>
      </c>
      <c r="BE24" s="92">
        <f t="shared" ref="BE24:BE62" si="10">SUM(W24:X24)*2</f>
        <v>0</v>
      </c>
      <c r="BF24" s="243">
        <f t="shared" si="1"/>
        <v>0</v>
      </c>
      <c r="BG24" s="435">
        <f>(BF24-$BF$65)/$BG$65*10+50</f>
        <v>11.844116148751908</v>
      </c>
      <c r="BH24" s="83"/>
      <c r="BI24" s="88">
        <f t="shared" si="2"/>
        <v>2</v>
      </c>
      <c r="BJ24" s="89">
        <f t="shared" si="2"/>
        <v>0</v>
      </c>
      <c r="BK24" s="482">
        <f t="shared" ref="BK24:BK62" si="11">AX24/70*100</f>
        <v>0</v>
      </c>
      <c r="BL24" s="483" t="str">
        <f t="shared" si="3"/>
        <v>C</v>
      </c>
      <c r="BM24" s="483">
        <f t="shared" ref="BM24:BM62" si="12">AZ24/30*100</f>
        <v>0</v>
      </c>
      <c r="BN24" s="484" t="str">
        <f t="shared" si="3"/>
        <v>C</v>
      </c>
      <c r="BO24" s="482">
        <f t="shared" ref="BO24:BO62" si="13">BB24/60*100</f>
        <v>0</v>
      </c>
      <c r="BP24" s="483">
        <f t="shared" ref="BP24:BP62" si="14">BC24/18*100</f>
        <v>0</v>
      </c>
      <c r="BQ24" s="483">
        <f>BD24/18*100</f>
        <v>0</v>
      </c>
      <c r="BR24" s="484">
        <f t="shared" ref="BR24:BR62" si="15">BE24/4*100</f>
        <v>0</v>
      </c>
      <c r="BS24" s="485">
        <f t="shared" ref="BS24:BS62" si="16">SUM(E24:O24)*2</f>
        <v>0</v>
      </c>
      <c r="BT24" s="487">
        <f t="shared" ref="BT24:BT62" si="17">BS24/22*100</f>
        <v>0</v>
      </c>
      <c r="BU24" s="488">
        <f t="shared" ref="BU24:BU62" si="18">SUM(P24:S24)*2</f>
        <v>0</v>
      </c>
      <c r="BV24" s="487">
        <f t="shared" ref="BV24:BV62" si="19">BU24/8*100</f>
        <v>0</v>
      </c>
      <c r="BW24" s="488">
        <f t="shared" ref="BW24:BW62" si="20">SUM(T24:V24)*2</f>
        <v>0</v>
      </c>
      <c r="BX24" s="487">
        <f t="shared" ref="BX24:BX62" si="21">BW24/6*100</f>
        <v>0</v>
      </c>
      <c r="BY24" s="488">
        <f t="shared" ref="BY24:BY62" si="22">SUM(W24:X24)*2</f>
        <v>0</v>
      </c>
      <c r="BZ24" s="487">
        <f t="shared" ref="BZ24:BZ62" si="23">BY24/4*100</f>
        <v>0</v>
      </c>
      <c r="CA24" s="488">
        <f t="shared" ref="CA24:CA62" si="24">SUM(Y24:AH24)*2</f>
        <v>0</v>
      </c>
      <c r="CB24" s="487">
        <f t="shared" ref="CB24:CB62" si="25">CA24/20*100</f>
        <v>0</v>
      </c>
      <c r="CC24" s="488">
        <f t="shared" ref="CC24:CC62" si="26">SUM(AI24:AJ24)*2</f>
        <v>0</v>
      </c>
      <c r="CD24" s="487">
        <f t="shared" ref="CD24:CD62" si="27">CC24/4*100</f>
        <v>0</v>
      </c>
      <c r="CE24" s="488">
        <f t="shared" ref="CE24:CE61" si="28">SUM(AK24:AM24)*2</f>
        <v>0</v>
      </c>
      <c r="CF24" s="486">
        <f t="shared" ref="CF24:CF62" si="29">CE24/6*100</f>
        <v>0</v>
      </c>
      <c r="CG24" s="485">
        <f t="shared" ref="CG24:CG62" si="30">SUM(AN24:AS24)*3</f>
        <v>0</v>
      </c>
      <c r="CH24" s="487">
        <f t="shared" ref="CH24:CH62" si="31">CG24/18*100</f>
        <v>0</v>
      </c>
      <c r="CI24" s="488">
        <f t="shared" ref="CI24:CI62" si="32">SUM(AT24:AU24)*3</f>
        <v>0</v>
      </c>
      <c r="CJ24" s="487">
        <f t="shared" ref="CJ24:CJ62" si="33">CI24/6*100</f>
        <v>0</v>
      </c>
      <c r="CK24" s="488">
        <f t="shared" ref="CK24:CK62" si="34">SUM(AV24:AW24)*3</f>
        <v>0</v>
      </c>
      <c r="CL24" s="489">
        <f t="shared" ref="CL24:CL62" si="35">CK24/6*100</f>
        <v>0</v>
      </c>
      <c r="CM24" s="84"/>
      <c r="CN24" s="84"/>
      <c r="CO24" s="84"/>
      <c r="CP24" s="84"/>
      <c r="CQ24" s="84"/>
      <c r="CR24" s="84"/>
      <c r="CS24" s="84"/>
      <c r="CT24" s="84"/>
      <c r="CU24" s="84"/>
      <c r="CV24" s="84"/>
      <c r="CW24" s="84"/>
      <c r="CX24" s="84"/>
      <c r="CY24" s="84"/>
      <c r="CZ24" s="84"/>
      <c r="DA24" s="84"/>
      <c r="DB24" s="287">
        <v>2</v>
      </c>
      <c r="DC24" s="286">
        <f t="shared" ref="DC24:DC62" si="36">A24</f>
        <v>2</v>
      </c>
      <c r="DD24" s="306">
        <f t="shared" ref="DD24:DD62" si="37">B24</f>
        <v>0</v>
      </c>
      <c r="DE24" s="85">
        <f t="shared" ref="DE24:DE62" si="38">BF24</f>
        <v>0</v>
      </c>
      <c r="DF24" s="160">
        <f t="shared" ref="DF24:DF62" si="39">BG24</f>
        <v>11.844116148751908</v>
      </c>
      <c r="DG24" s="86"/>
      <c r="DH24" s="734" t="s">
        <v>206</v>
      </c>
      <c r="DI24" s="734"/>
      <c r="DJ24" s="734"/>
      <c r="DK24" s="734"/>
      <c r="DL24" s="38"/>
      <c r="DM24" s="38"/>
      <c r="DU24" s="298">
        <f t="shared" si="4"/>
        <v>2</v>
      </c>
      <c r="DV24" s="301">
        <f t="shared" si="4"/>
        <v>0</v>
      </c>
      <c r="DW24" s="4">
        <f t="shared" ref="DW24:DW62" si="40">BF24</f>
        <v>0</v>
      </c>
      <c r="DX24" s="93">
        <f t="shared" ref="DX24:DX62" si="41">BF24-$BF$64</f>
        <v>0</v>
      </c>
      <c r="DY24" s="240">
        <f t="shared" ref="DY24:DY62" si="42">DX24^2</f>
        <v>0</v>
      </c>
      <c r="EA24" s="87"/>
      <c r="EB24" s="87"/>
      <c r="EC24" s="87"/>
      <c r="ED24" s="87"/>
      <c r="EE24" s="87"/>
      <c r="EF24" s="87"/>
    </row>
    <row r="25" spans="1:136" ht="13.2" customHeight="1" thickBot="1" x14ac:dyDescent="0.25">
      <c r="A25" s="56">
        <v>3</v>
      </c>
      <c r="B25" s="94">
        <f>国語!B25</f>
        <v>0</v>
      </c>
      <c r="C25" s="95">
        <f>アンケート集計!U6</f>
        <v>0</v>
      </c>
      <c r="D25" s="22" t="str">
        <f t="shared" ref="D25:D62" si="43">IF(C25&gt;=10,"A",IF(C25&gt;=4,"B","C"))</f>
        <v>C</v>
      </c>
      <c r="E25" s="180"/>
      <c r="F25" s="181"/>
      <c r="G25" s="181"/>
      <c r="H25" s="181"/>
      <c r="I25" s="181"/>
      <c r="J25" s="181"/>
      <c r="K25" s="181"/>
      <c r="L25" s="181"/>
      <c r="M25" s="181"/>
      <c r="N25" s="181"/>
      <c r="O25" s="202"/>
      <c r="P25" s="222"/>
      <c r="Q25" s="181"/>
      <c r="R25" s="181"/>
      <c r="S25" s="182"/>
      <c r="T25" s="222"/>
      <c r="U25" s="181"/>
      <c r="V25" s="182"/>
      <c r="W25" s="212"/>
      <c r="X25" s="182"/>
      <c r="Y25" s="222"/>
      <c r="Z25" s="181"/>
      <c r="AA25" s="181"/>
      <c r="AB25" s="181"/>
      <c r="AC25" s="181"/>
      <c r="AD25" s="181"/>
      <c r="AE25" s="181"/>
      <c r="AF25" s="181"/>
      <c r="AG25" s="181"/>
      <c r="AH25" s="182"/>
      <c r="AI25" s="222"/>
      <c r="AJ25" s="182"/>
      <c r="AK25" s="222"/>
      <c r="AL25" s="181"/>
      <c r="AM25" s="202"/>
      <c r="AN25" s="180"/>
      <c r="AO25" s="181"/>
      <c r="AP25" s="181"/>
      <c r="AQ25" s="181"/>
      <c r="AR25" s="181"/>
      <c r="AS25" s="182"/>
      <c r="AT25" s="222"/>
      <c r="AU25" s="182"/>
      <c r="AV25" s="222"/>
      <c r="AW25" s="233"/>
      <c r="AX25" s="96">
        <f t="shared" si="5"/>
        <v>0</v>
      </c>
      <c r="AY25" s="311" t="str">
        <f t="shared" ref="AY25:AY62" si="44">IF(AX25&gt;=62,"A",IF(AX25&gt;=38,"B","C"))</f>
        <v>C</v>
      </c>
      <c r="AZ25" s="315">
        <f t="shared" si="6"/>
        <v>0</v>
      </c>
      <c r="BA25" s="311" t="str">
        <f t="shared" ref="BA25:BA62" si="45">IF(AZ25&gt;=23,"A",IF(AZ25&gt;=6,"B","C"))</f>
        <v>C</v>
      </c>
      <c r="BB25" s="96">
        <f t="shared" si="7"/>
        <v>0</v>
      </c>
      <c r="BC25" s="97">
        <f t="shared" si="8"/>
        <v>0</v>
      </c>
      <c r="BD25" s="97">
        <f t="shared" si="9"/>
        <v>0</v>
      </c>
      <c r="BE25" s="98">
        <f t="shared" si="10"/>
        <v>0</v>
      </c>
      <c r="BF25" s="99">
        <f t="shared" si="1"/>
        <v>0</v>
      </c>
      <c r="BG25" s="436">
        <f t="shared" ref="BG25:BG62" si="46">(BF25-$BF$65)/$BG$65*10+50</f>
        <v>11.844116148751908</v>
      </c>
      <c r="BH25" s="83"/>
      <c r="BI25" s="56">
        <f t="shared" si="2"/>
        <v>3</v>
      </c>
      <c r="BJ25" s="94">
        <f t="shared" si="2"/>
        <v>0</v>
      </c>
      <c r="BK25" s="490">
        <f t="shared" si="11"/>
        <v>0</v>
      </c>
      <c r="BL25" s="491" t="str">
        <f t="shared" si="3"/>
        <v>C</v>
      </c>
      <c r="BM25" s="491">
        <f t="shared" si="12"/>
        <v>0</v>
      </c>
      <c r="BN25" s="492" t="str">
        <f t="shared" si="3"/>
        <v>C</v>
      </c>
      <c r="BO25" s="490">
        <f t="shared" si="13"/>
        <v>0</v>
      </c>
      <c r="BP25" s="491">
        <f t="shared" si="14"/>
        <v>0</v>
      </c>
      <c r="BQ25" s="491">
        <f t="shared" ref="BQ25:BQ62" si="47">BD25/18*100</f>
        <v>0</v>
      </c>
      <c r="BR25" s="492">
        <f t="shared" si="15"/>
        <v>0</v>
      </c>
      <c r="BS25" s="477">
        <f t="shared" si="16"/>
        <v>0</v>
      </c>
      <c r="BT25" s="479">
        <f t="shared" si="17"/>
        <v>0</v>
      </c>
      <c r="BU25" s="480">
        <f t="shared" si="18"/>
        <v>0</v>
      </c>
      <c r="BV25" s="479">
        <f t="shared" si="19"/>
        <v>0</v>
      </c>
      <c r="BW25" s="480">
        <f t="shared" si="20"/>
        <v>0</v>
      </c>
      <c r="BX25" s="479">
        <f t="shared" si="21"/>
        <v>0</v>
      </c>
      <c r="BY25" s="480">
        <f t="shared" si="22"/>
        <v>0</v>
      </c>
      <c r="BZ25" s="479">
        <f t="shared" si="23"/>
        <v>0</v>
      </c>
      <c r="CA25" s="480">
        <f t="shared" si="24"/>
        <v>0</v>
      </c>
      <c r="CB25" s="479">
        <f t="shared" si="25"/>
        <v>0</v>
      </c>
      <c r="CC25" s="480">
        <f t="shared" si="26"/>
        <v>0</v>
      </c>
      <c r="CD25" s="479">
        <f t="shared" si="27"/>
        <v>0</v>
      </c>
      <c r="CE25" s="480">
        <f t="shared" si="28"/>
        <v>0</v>
      </c>
      <c r="CF25" s="478">
        <f t="shared" si="29"/>
        <v>0</v>
      </c>
      <c r="CG25" s="477">
        <f t="shared" si="30"/>
        <v>0</v>
      </c>
      <c r="CH25" s="479">
        <f t="shared" si="31"/>
        <v>0</v>
      </c>
      <c r="CI25" s="480">
        <f t="shared" si="32"/>
        <v>0</v>
      </c>
      <c r="CJ25" s="479">
        <f t="shared" si="33"/>
        <v>0</v>
      </c>
      <c r="CK25" s="480">
        <f t="shared" si="34"/>
        <v>0</v>
      </c>
      <c r="CL25" s="481">
        <f t="shared" si="35"/>
        <v>0</v>
      </c>
      <c r="CM25" s="38"/>
      <c r="CN25" s="38"/>
      <c r="CO25" s="38"/>
      <c r="CP25" s="38"/>
      <c r="CQ25" s="38"/>
      <c r="CR25" s="38"/>
      <c r="CS25" s="38"/>
      <c r="CT25" s="38"/>
      <c r="CU25" s="38"/>
      <c r="CV25" s="38"/>
      <c r="CW25" s="38"/>
      <c r="CX25" s="38"/>
      <c r="CY25" s="38"/>
      <c r="CZ25" s="38"/>
      <c r="DA25" s="38"/>
      <c r="DB25" s="287">
        <v>3</v>
      </c>
      <c r="DC25" s="286">
        <f t="shared" si="36"/>
        <v>3</v>
      </c>
      <c r="DD25" s="306">
        <f t="shared" si="37"/>
        <v>0</v>
      </c>
      <c r="DE25" s="85">
        <f t="shared" si="38"/>
        <v>0</v>
      </c>
      <c r="DF25" s="160">
        <f t="shared" si="39"/>
        <v>11.844116148751908</v>
      </c>
      <c r="DG25" s="86"/>
      <c r="DH25" s="734"/>
      <c r="DI25" s="734"/>
      <c r="DJ25" s="734"/>
      <c r="DK25" s="734"/>
      <c r="DL25" s="102"/>
      <c r="DM25" s="102"/>
      <c r="DN25" s="102"/>
      <c r="DO25" s="105"/>
      <c r="DP25" s="102"/>
      <c r="DQ25" s="102"/>
      <c r="DR25" s="102"/>
      <c r="DS25" s="102"/>
      <c r="DU25" s="298">
        <f t="shared" si="4"/>
        <v>3</v>
      </c>
      <c r="DV25" s="301">
        <f t="shared" si="4"/>
        <v>0</v>
      </c>
      <c r="DW25" s="4">
        <f t="shared" si="40"/>
        <v>0</v>
      </c>
      <c r="DX25" s="93">
        <f t="shared" si="41"/>
        <v>0</v>
      </c>
      <c r="DY25" s="240">
        <f t="shared" si="42"/>
        <v>0</v>
      </c>
      <c r="EA25" s="663" t="s">
        <v>115</v>
      </c>
      <c r="EB25" s="663"/>
      <c r="EC25" s="663"/>
      <c r="ED25" s="663"/>
      <c r="EE25" s="100">
        <f>SUM(DY23:DY62)/$D$63</f>
        <v>0</v>
      </c>
    </row>
    <row r="26" spans="1:136" ht="13.2" customHeight="1" thickBot="1" x14ac:dyDescent="0.25">
      <c r="A26" s="88">
        <v>4</v>
      </c>
      <c r="B26" s="89">
        <f>国語!B26</f>
        <v>0</v>
      </c>
      <c r="C26" s="90">
        <f>アンケート集計!U7</f>
        <v>0</v>
      </c>
      <c r="D26" s="372" t="str">
        <f t="shared" si="43"/>
        <v>C</v>
      </c>
      <c r="E26" s="177"/>
      <c r="F26" s="178"/>
      <c r="G26" s="178"/>
      <c r="H26" s="178"/>
      <c r="I26" s="178"/>
      <c r="J26" s="178"/>
      <c r="K26" s="178"/>
      <c r="L26" s="178"/>
      <c r="M26" s="178"/>
      <c r="N26" s="178"/>
      <c r="O26" s="201"/>
      <c r="P26" s="221"/>
      <c r="Q26" s="178"/>
      <c r="R26" s="178"/>
      <c r="S26" s="179"/>
      <c r="T26" s="221"/>
      <c r="U26" s="178"/>
      <c r="V26" s="179"/>
      <c r="W26" s="211"/>
      <c r="X26" s="179"/>
      <c r="Y26" s="221"/>
      <c r="Z26" s="178"/>
      <c r="AA26" s="178"/>
      <c r="AB26" s="178"/>
      <c r="AC26" s="178"/>
      <c r="AD26" s="178"/>
      <c r="AE26" s="178"/>
      <c r="AF26" s="178"/>
      <c r="AG26" s="178"/>
      <c r="AH26" s="179"/>
      <c r="AI26" s="221"/>
      <c r="AJ26" s="179"/>
      <c r="AK26" s="221"/>
      <c r="AL26" s="178"/>
      <c r="AM26" s="201"/>
      <c r="AN26" s="177"/>
      <c r="AO26" s="178"/>
      <c r="AP26" s="178"/>
      <c r="AQ26" s="178"/>
      <c r="AR26" s="178"/>
      <c r="AS26" s="179"/>
      <c r="AT26" s="221"/>
      <c r="AU26" s="179"/>
      <c r="AV26" s="221"/>
      <c r="AW26" s="232"/>
      <c r="AX26" s="242">
        <f t="shared" si="5"/>
        <v>0</v>
      </c>
      <c r="AY26" s="313" t="str">
        <f t="shared" si="44"/>
        <v>C</v>
      </c>
      <c r="AZ26" s="314">
        <f t="shared" si="6"/>
        <v>0</v>
      </c>
      <c r="BA26" s="313" t="str">
        <f t="shared" si="45"/>
        <v>C</v>
      </c>
      <c r="BB26" s="242">
        <f t="shared" si="7"/>
        <v>0</v>
      </c>
      <c r="BC26" s="91">
        <f t="shared" si="8"/>
        <v>0</v>
      </c>
      <c r="BD26" s="91">
        <f t="shared" si="9"/>
        <v>0</v>
      </c>
      <c r="BE26" s="92">
        <f t="shared" si="10"/>
        <v>0</v>
      </c>
      <c r="BF26" s="243">
        <f t="shared" si="1"/>
        <v>0</v>
      </c>
      <c r="BG26" s="435">
        <f t="shared" si="46"/>
        <v>11.844116148751908</v>
      </c>
      <c r="BH26" s="83"/>
      <c r="BI26" s="88">
        <f t="shared" si="2"/>
        <v>4</v>
      </c>
      <c r="BJ26" s="89">
        <f t="shared" si="2"/>
        <v>0</v>
      </c>
      <c r="BK26" s="482">
        <f>AX26/70*100</f>
        <v>0</v>
      </c>
      <c r="BL26" s="483" t="str">
        <f t="shared" si="3"/>
        <v>C</v>
      </c>
      <c r="BM26" s="483">
        <f t="shared" si="12"/>
        <v>0</v>
      </c>
      <c r="BN26" s="484" t="str">
        <f t="shared" si="3"/>
        <v>C</v>
      </c>
      <c r="BO26" s="482">
        <f t="shared" si="13"/>
        <v>0</v>
      </c>
      <c r="BP26" s="483">
        <f t="shared" si="14"/>
        <v>0</v>
      </c>
      <c r="BQ26" s="483">
        <f t="shared" si="47"/>
        <v>0</v>
      </c>
      <c r="BR26" s="484">
        <f t="shared" si="15"/>
        <v>0</v>
      </c>
      <c r="BS26" s="485">
        <f t="shared" si="16"/>
        <v>0</v>
      </c>
      <c r="BT26" s="487">
        <f t="shared" si="17"/>
        <v>0</v>
      </c>
      <c r="BU26" s="488">
        <f t="shared" si="18"/>
        <v>0</v>
      </c>
      <c r="BV26" s="487">
        <f t="shared" si="19"/>
        <v>0</v>
      </c>
      <c r="BW26" s="488">
        <f t="shared" si="20"/>
        <v>0</v>
      </c>
      <c r="BX26" s="487">
        <f t="shared" si="21"/>
        <v>0</v>
      </c>
      <c r="BY26" s="488">
        <f t="shared" si="22"/>
        <v>0</v>
      </c>
      <c r="BZ26" s="487">
        <f t="shared" si="23"/>
        <v>0</v>
      </c>
      <c r="CA26" s="488">
        <f t="shared" si="24"/>
        <v>0</v>
      </c>
      <c r="CB26" s="487">
        <f t="shared" si="25"/>
        <v>0</v>
      </c>
      <c r="CC26" s="488">
        <f t="shared" si="26"/>
        <v>0</v>
      </c>
      <c r="CD26" s="487">
        <f t="shared" si="27"/>
        <v>0</v>
      </c>
      <c r="CE26" s="488">
        <f t="shared" si="28"/>
        <v>0</v>
      </c>
      <c r="CF26" s="486">
        <f t="shared" si="29"/>
        <v>0</v>
      </c>
      <c r="CG26" s="485">
        <f t="shared" si="30"/>
        <v>0</v>
      </c>
      <c r="CH26" s="487">
        <f t="shared" si="31"/>
        <v>0</v>
      </c>
      <c r="CI26" s="488">
        <f t="shared" si="32"/>
        <v>0</v>
      </c>
      <c r="CJ26" s="487">
        <f t="shared" si="33"/>
        <v>0</v>
      </c>
      <c r="CK26" s="488">
        <f t="shared" si="34"/>
        <v>0</v>
      </c>
      <c r="CL26" s="489">
        <f t="shared" si="35"/>
        <v>0</v>
      </c>
      <c r="CM26" s="101"/>
      <c r="CN26" s="101"/>
      <c r="CO26" s="101"/>
      <c r="CP26" s="101"/>
      <c r="CQ26" s="101"/>
      <c r="CR26" s="101"/>
      <c r="CS26" s="101"/>
      <c r="CT26" s="101"/>
      <c r="CU26" s="101"/>
      <c r="CV26" s="101"/>
      <c r="CW26" s="101"/>
      <c r="CX26" s="101"/>
      <c r="CY26" s="101"/>
      <c r="CZ26" s="101"/>
      <c r="DA26" s="101"/>
      <c r="DB26" s="287">
        <v>4</v>
      </c>
      <c r="DC26" s="286">
        <f t="shared" si="36"/>
        <v>4</v>
      </c>
      <c r="DD26" s="306">
        <f t="shared" si="37"/>
        <v>0</v>
      </c>
      <c r="DE26" s="85">
        <f t="shared" si="38"/>
        <v>0</v>
      </c>
      <c r="DF26" s="160">
        <f t="shared" si="39"/>
        <v>11.844116148751908</v>
      </c>
      <c r="DG26" s="86"/>
      <c r="DH26" s="735" t="s">
        <v>207</v>
      </c>
      <c r="DI26" s="736"/>
      <c r="DJ26" s="736" t="s">
        <v>208</v>
      </c>
      <c r="DK26" s="737"/>
      <c r="DL26" s="118"/>
      <c r="DM26" s="118"/>
      <c r="DN26" s="118"/>
      <c r="DO26" s="119"/>
      <c r="DP26" s="105"/>
      <c r="DQ26" s="105"/>
      <c r="DR26" s="105"/>
      <c r="DS26" s="105"/>
      <c r="DU26" s="298">
        <f t="shared" si="4"/>
        <v>4</v>
      </c>
      <c r="DV26" s="301">
        <f t="shared" si="4"/>
        <v>0</v>
      </c>
      <c r="DW26" s="4">
        <f t="shared" si="40"/>
        <v>0</v>
      </c>
      <c r="DX26" s="93">
        <f t="shared" si="41"/>
        <v>0</v>
      </c>
      <c r="DY26" s="240">
        <f t="shared" si="42"/>
        <v>0</v>
      </c>
      <c r="EA26" s="87"/>
      <c r="EB26" s="87"/>
      <c r="EC26" s="87"/>
      <c r="ED26" s="87"/>
      <c r="EE26" s="87"/>
      <c r="EF26" s="87"/>
    </row>
    <row r="27" spans="1:136" ht="13.2" customHeight="1" x14ac:dyDescent="0.2">
      <c r="A27" s="56">
        <v>5</v>
      </c>
      <c r="B27" s="94">
        <f>国語!B27</f>
        <v>0</v>
      </c>
      <c r="C27" s="95">
        <f>アンケート集計!U8</f>
        <v>0</v>
      </c>
      <c r="D27" s="22" t="str">
        <f t="shared" si="43"/>
        <v>C</v>
      </c>
      <c r="E27" s="180"/>
      <c r="F27" s="181"/>
      <c r="G27" s="181"/>
      <c r="H27" s="181"/>
      <c r="I27" s="181"/>
      <c r="J27" s="181"/>
      <c r="K27" s="181"/>
      <c r="L27" s="181"/>
      <c r="M27" s="181"/>
      <c r="N27" s="181"/>
      <c r="O27" s="202"/>
      <c r="P27" s="222"/>
      <c r="Q27" s="181"/>
      <c r="R27" s="181"/>
      <c r="S27" s="182"/>
      <c r="T27" s="222"/>
      <c r="U27" s="181"/>
      <c r="V27" s="182"/>
      <c r="W27" s="212"/>
      <c r="X27" s="182"/>
      <c r="Y27" s="222"/>
      <c r="Z27" s="181"/>
      <c r="AA27" s="181"/>
      <c r="AB27" s="181"/>
      <c r="AC27" s="181"/>
      <c r="AD27" s="181"/>
      <c r="AE27" s="181"/>
      <c r="AF27" s="181"/>
      <c r="AG27" s="181"/>
      <c r="AH27" s="182"/>
      <c r="AI27" s="222"/>
      <c r="AJ27" s="182"/>
      <c r="AK27" s="222"/>
      <c r="AL27" s="181"/>
      <c r="AM27" s="202"/>
      <c r="AN27" s="180"/>
      <c r="AO27" s="181"/>
      <c r="AP27" s="181"/>
      <c r="AQ27" s="181"/>
      <c r="AR27" s="181"/>
      <c r="AS27" s="182"/>
      <c r="AT27" s="222"/>
      <c r="AU27" s="182"/>
      <c r="AV27" s="222"/>
      <c r="AW27" s="233"/>
      <c r="AX27" s="96">
        <f t="shared" si="5"/>
        <v>0</v>
      </c>
      <c r="AY27" s="311" t="str">
        <f t="shared" si="44"/>
        <v>C</v>
      </c>
      <c r="AZ27" s="97">
        <f t="shared" si="6"/>
        <v>0</v>
      </c>
      <c r="BA27" s="311" t="str">
        <f t="shared" si="45"/>
        <v>C</v>
      </c>
      <c r="BB27" s="96">
        <f t="shared" si="7"/>
        <v>0</v>
      </c>
      <c r="BC27" s="97">
        <f t="shared" si="8"/>
        <v>0</v>
      </c>
      <c r="BD27" s="97">
        <f>SUM(T27:V27)*2+SUM(AK27:AM27)*2+SUM(AV27:AW27)*3</f>
        <v>0</v>
      </c>
      <c r="BE27" s="98">
        <f t="shared" si="10"/>
        <v>0</v>
      </c>
      <c r="BF27" s="99">
        <f t="shared" si="1"/>
        <v>0</v>
      </c>
      <c r="BG27" s="436">
        <f t="shared" si="46"/>
        <v>11.844116148751908</v>
      </c>
      <c r="BH27" s="83"/>
      <c r="BI27" s="56">
        <f t="shared" si="2"/>
        <v>5</v>
      </c>
      <c r="BJ27" s="94">
        <f t="shared" si="2"/>
        <v>0</v>
      </c>
      <c r="BK27" s="490">
        <f t="shared" si="11"/>
        <v>0</v>
      </c>
      <c r="BL27" s="491" t="str">
        <f t="shared" si="3"/>
        <v>C</v>
      </c>
      <c r="BM27" s="491">
        <f t="shared" si="12"/>
        <v>0</v>
      </c>
      <c r="BN27" s="492" t="str">
        <f t="shared" si="3"/>
        <v>C</v>
      </c>
      <c r="BO27" s="490">
        <f t="shared" si="13"/>
        <v>0</v>
      </c>
      <c r="BP27" s="491">
        <f t="shared" si="14"/>
        <v>0</v>
      </c>
      <c r="BQ27" s="491">
        <f t="shared" si="47"/>
        <v>0</v>
      </c>
      <c r="BR27" s="492">
        <f t="shared" si="15"/>
        <v>0</v>
      </c>
      <c r="BS27" s="477">
        <f t="shared" si="16"/>
        <v>0</v>
      </c>
      <c r="BT27" s="479">
        <f t="shared" si="17"/>
        <v>0</v>
      </c>
      <c r="BU27" s="480">
        <f t="shared" si="18"/>
        <v>0</v>
      </c>
      <c r="BV27" s="479">
        <f t="shared" si="19"/>
        <v>0</v>
      </c>
      <c r="BW27" s="480">
        <f t="shared" si="20"/>
        <v>0</v>
      </c>
      <c r="BX27" s="479">
        <f t="shared" si="21"/>
        <v>0</v>
      </c>
      <c r="BY27" s="480">
        <f t="shared" si="22"/>
        <v>0</v>
      </c>
      <c r="BZ27" s="479">
        <f t="shared" si="23"/>
        <v>0</v>
      </c>
      <c r="CA27" s="480">
        <f t="shared" si="24"/>
        <v>0</v>
      </c>
      <c r="CB27" s="479">
        <f t="shared" si="25"/>
        <v>0</v>
      </c>
      <c r="CC27" s="480">
        <f t="shared" si="26"/>
        <v>0</v>
      </c>
      <c r="CD27" s="479">
        <f t="shared" si="27"/>
        <v>0</v>
      </c>
      <c r="CE27" s="480">
        <f t="shared" si="28"/>
        <v>0</v>
      </c>
      <c r="CF27" s="478">
        <f t="shared" si="29"/>
        <v>0</v>
      </c>
      <c r="CG27" s="477">
        <f t="shared" si="30"/>
        <v>0</v>
      </c>
      <c r="CH27" s="479">
        <f t="shared" si="31"/>
        <v>0</v>
      </c>
      <c r="CI27" s="480">
        <f t="shared" si="32"/>
        <v>0</v>
      </c>
      <c r="CJ27" s="479">
        <f t="shared" si="33"/>
        <v>0</v>
      </c>
      <c r="CK27" s="480">
        <f t="shared" si="34"/>
        <v>0</v>
      </c>
      <c r="CL27" s="481">
        <f t="shared" si="35"/>
        <v>0</v>
      </c>
      <c r="CM27" s="101"/>
      <c r="CN27" s="101"/>
      <c r="CO27" s="101"/>
      <c r="CP27" s="101"/>
      <c r="CQ27" s="101"/>
      <c r="CR27" s="101"/>
      <c r="CS27" s="101"/>
      <c r="CT27" s="101"/>
      <c r="CU27" s="101"/>
      <c r="CV27" s="101"/>
      <c r="CW27" s="101"/>
      <c r="CX27" s="101"/>
      <c r="CY27" s="101"/>
      <c r="CZ27" s="101"/>
      <c r="DA27" s="101"/>
      <c r="DB27" s="287">
        <v>5</v>
      </c>
      <c r="DC27" s="286">
        <f t="shared" si="36"/>
        <v>5</v>
      </c>
      <c r="DD27" s="306">
        <f t="shared" si="37"/>
        <v>0</v>
      </c>
      <c r="DE27" s="85">
        <f t="shared" si="38"/>
        <v>0</v>
      </c>
      <c r="DF27" s="160">
        <f t="shared" si="39"/>
        <v>11.844116148751908</v>
      </c>
      <c r="DG27" s="86"/>
      <c r="DH27" s="738" t="s">
        <v>209</v>
      </c>
      <c r="DI27" s="739"/>
      <c r="DJ27" s="740">
        <f>COUNTIF($DE$23:$DE$62,"&gt;=0")-COUNTIF($DE$23:$DE$62,"&gt;=11")</f>
        <v>40</v>
      </c>
      <c r="DK27" s="741"/>
      <c r="DL27" s="102"/>
      <c r="DM27" s="102"/>
      <c r="DU27" s="298">
        <f t="shared" si="4"/>
        <v>5</v>
      </c>
      <c r="DV27" s="301">
        <f t="shared" si="4"/>
        <v>0</v>
      </c>
      <c r="DW27" s="4">
        <f t="shared" si="40"/>
        <v>0</v>
      </c>
      <c r="DX27" s="93">
        <f t="shared" si="41"/>
        <v>0</v>
      </c>
      <c r="DY27" s="240">
        <f t="shared" si="42"/>
        <v>0</v>
      </c>
      <c r="EA27" s="663" t="s">
        <v>116</v>
      </c>
      <c r="EB27" s="663"/>
      <c r="EC27" s="663"/>
      <c r="ED27" s="663"/>
      <c r="EE27" s="663"/>
      <c r="EF27" s="103">
        <f>EE25^(1/2)</f>
        <v>0</v>
      </c>
    </row>
    <row r="28" spans="1:136" ht="13.2" customHeight="1" x14ac:dyDescent="0.2">
      <c r="A28" s="88">
        <v>6</v>
      </c>
      <c r="B28" s="89">
        <f>国語!B28</f>
        <v>0</v>
      </c>
      <c r="C28" s="90">
        <f>アンケート集計!U9</f>
        <v>0</v>
      </c>
      <c r="D28" s="372" t="str">
        <f t="shared" si="43"/>
        <v>C</v>
      </c>
      <c r="E28" s="177"/>
      <c r="F28" s="178"/>
      <c r="G28" s="178"/>
      <c r="H28" s="178"/>
      <c r="I28" s="178"/>
      <c r="J28" s="178"/>
      <c r="K28" s="178"/>
      <c r="L28" s="178"/>
      <c r="M28" s="178"/>
      <c r="N28" s="178"/>
      <c r="O28" s="201"/>
      <c r="P28" s="221"/>
      <c r="Q28" s="178"/>
      <c r="R28" s="178"/>
      <c r="S28" s="179"/>
      <c r="T28" s="221"/>
      <c r="U28" s="178"/>
      <c r="V28" s="179"/>
      <c r="W28" s="211"/>
      <c r="X28" s="179"/>
      <c r="Y28" s="221"/>
      <c r="Z28" s="178"/>
      <c r="AA28" s="178"/>
      <c r="AB28" s="178"/>
      <c r="AC28" s="178"/>
      <c r="AD28" s="178"/>
      <c r="AE28" s="178"/>
      <c r="AF28" s="178"/>
      <c r="AG28" s="178"/>
      <c r="AH28" s="179"/>
      <c r="AI28" s="221"/>
      <c r="AJ28" s="179"/>
      <c r="AK28" s="221"/>
      <c r="AL28" s="178"/>
      <c r="AM28" s="201"/>
      <c r="AN28" s="177"/>
      <c r="AO28" s="178"/>
      <c r="AP28" s="178"/>
      <c r="AQ28" s="178"/>
      <c r="AR28" s="178"/>
      <c r="AS28" s="179"/>
      <c r="AT28" s="221"/>
      <c r="AU28" s="179"/>
      <c r="AV28" s="221"/>
      <c r="AW28" s="232"/>
      <c r="AX28" s="242">
        <f t="shared" si="5"/>
        <v>0</v>
      </c>
      <c r="AY28" s="313" t="str">
        <f t="shared" si="44"/>
        <v>C</v>
      </c>
      <c r="AZ28" s="91">
        <f t="shared" si="6"/>
        <v>0</v>
      </c>
      <c r="BA28" s="313" t="str">
        <f t="shared" si="45"/>
        <v>C</v>
      </c>
      <c r="BB28" s="242">
        <f t="shared" si="7"/>
        <v>0</v>
      </c>
      <c r="BC28" s="91">
        <f t="shared" si="8"/>
        <v>0</v>
      </c>
      <c r="BD28" s="91">
        <f t="shared" si="9"/>
        <v>0</v>
      </c>
      <c r="BE28" s="92">
        <f t="shared" si="10"/>
        <v>0</v>
      </c>
      <c r="BF28" s="243">
        <f t="shared" si="1"/>
        <v>0</v>
      </c>
      <c r="BG28" s="435">
        <f t="shared" si="46"/>
        <v>11.844116148751908</v>
      </c>
      <c r="BH28" s="83"/>
      <c r="BI28" s="88">
        <f t="shared" si="2"/>
        <v>6</v>
      </c>
      <c r="BJ28" s="89">
        <f t="shared" si="2"/>
        <v>0</v>
      </c>
      <c r="BK28" s="482">
        <f t="shared" si="11"/>
        <v>0</v>
      </c>
      <c r="BL28" s="483" t="str">
        <f t="shared" si="3"/>
        <v>C</v>
      </c>
      <c r="BM28" s="483">
        <f t="shared" si="12"/>
        <v>0</v>
      </c>
      <c r="BN28" s="484" t="str">
        <f t="shared" si="3"/>
        <v>C</v>
      </c>
      <c r="BO28" s="482">
        <f t="shared" si="13"/>
        <v>0</v>
      </c>
      <c r="BP28" s="483">
        <f t="shared" si="14"/>
        <v>0</v>
      </c>
      <c r="BQ28" s="483">
        <f t="shared" si="47"/>
        <v>0</v>
      </c>
      <c r="BR28" s="484">
        <f t="shared" si="15"/>
        <v>0</v>
      </c>
      <c r="BS28" s="485">
        <f t="shared" si="16"/>
        <v>0</v>
      </c>
      <c r="BT28" s="487">
        <f t="shared" si="17"/>
        <v>0</v>
      </c>
      <c r="BU28" s="488">
        <f t="shared" si="18"/>
        <v>0</v>
      </c>
      <c r="BV28" s="487">
        <f t="shared" si="19"/>
        <v>0</v>
      </c>
      <c r="BW28" s="488">
        <f t="shared" si="20"/>
        <v>0</v>
      </c>
      <c r="BX28" s="487">
        <f t="shared" si="21"/>
        <v>0</v>
      </c>
      <c r="BY28" s="488">
        <f t="shared" si="22"/>
        <v>0</v>
      </c>
      <c r="BZ28" s="487">
        <f t="shared" si="23"/>
        <v>0</v>
      </c>
      <c r="CA28" s="488">
        <f t="shared" si="24"/>
        <v>0</v>
      </c>
      <c r="CB28" s="487">
        <f t="shared" si="25"/>
        <v>0</v>
      </c>
      <c r="CC28" s="488">
        <f t="shared" si="26"/>
        <v>0</v>
      </c>
      <c r="CD28" s="487">
        <f t="shared" si="27"/>
        <v>0</v>
      </c>
      <c r="CE28" s="488">
        <f t="shared" si="28"/>
        <v>0</v>
      </c>
      <c r="CF28" s="486">
        <f t="shared" si="29"/>
        <v>0</v>
      </c>
      <c r="CG28" s="485">
        <f t="shared" si="30"/>
        <v>0</v>
      </c>
      <c r="CH28" s="487">
        <f t="shared" si="31"/>
        <v>0</v>
      </c>
      <c r="CI28" s="488">
        <f t="shared" si="32"/>
        <v>0</v>
      </c>
      <c r="CJ28" s="487">
        <f t="shared" si="33"/>
        <v>0</v>
      </c>
      <c r="CK28" s="488">
        <f t="shared" si="34"/>
        <v>0</v>
      </c>
      <c r="CL28" s="489">
        <f t="shared" si="35"/>
        <v>0</v>
      </c>
      <c r="CM28" s="101"/>
      <c r="CN28" s="101"/>
      <c r="CO28" s="101"/>
      <c r="CP28" s="101"/>
      <c r="CQ28" s="101"/>
      <c r="CR28" s="101"/>
      <c r="CS28" s="101"/>
      <c r="CT28" s="101"/>
      <c r="CU28" s="101"/>
      <c r="CV28" s="101"/>
      <c r="CW28" s="101"/>
      <c r="CX28" s="101"/>
      <c r="CY28" s="101"/>
      <c r="CZ28" s="101"/>
      <c r="DA28" s="101"/>
      <c r="DB28" s="287">
        <v>6</v>
      </c>
      <c r="DC28" s="286">
        <f t="shared" si="36"/>
        <v>6</v>
      </c>
      <c r="DD28" s="306">
        <f t="shared" si="37"/>
        <v>0</v>
      </c>
      <c r="DE28" s="85">
        <f t="shared" si="38"/>
        <v>0</v>
      </c>
      <c r="DF28" s="160">
        <f t="shared" si="39"/>
        <v>11.844116148751908</v>
      </c>
      <c r="DG28" s="86"/>
      <c r="DH28" s="742" t="s">
        <v>210</v>
      </c>
      <c r="DI28" s="743"/>
      <c r="DJ28" s="730">
        <f>COUNTIF($DE$23:$DE$62,"&gt;=11")-COUNTIF($DE$23:$DE$62,"&gt;=21")</f>
        <v>0</v>
      </c>
      <c r="DK28" s="731"/>
      <c r="DL28" s="115"/>
      <c r="DM28" s="102"/>
      <c r="DN28" s="105"/>
      <c r="DO28" s="108"/>
      <c r="DP28" s="108"/>
      <c r="DU28" s="298">
        <f t="shared" si="4"/>
        <v>6</v>
      </c>
      <c r="DV28" s="301">
        <f t="shared" si="4"/>
        <v>0</v>
      </c>
      <c r="DW28" s="4">
        <f t="shared" si="40"/>
        <v>0</v>
      </c>
      <c r="DX28" s="93">
        <f t="shared" si="41"/>
        <v>0</v>
      </c>
      <c r="DY28" s="240">
        <f t="shared" si="42"/>
        <v>0</v>
      </c>
    </row>
    <row r="29" spans="1:136" ht="13.2" customHeight="1" x14ac:dyDescent="0.2">
      <c r="A29" s="56">
        <v>7</v>
      </c>
      <c r="B29" s="94">
        <f>国語!B29</f>
        <v>0</v>
      </c>
      <c r="C29" s="95">
        <f>アンケート集計!U10</f>
        <v>0</v>
      </c>
      <c r="D29" s="22" t="str">
        <f t="shared" si="43"/>
        <v>C</v>
      </c>
      <c r="E29" s="180"/>
      <c r="F29" s="181"/>
      <c r="G29" s="181"/>
      <c r="H29" s="181"/>
      <c r="I29" s="181"/>
      <c r="J29" s="181"/>
      <c r="K29" s="181"/>
      <c r="L29" s="181"/>
      <c r="M29" s="181"/>
      <c r="N29" s="181"/>
      <c r="O29" s="202"/>
      <c r="P29" s="222"/>
      <c r="Q29" s="181"/>
      <c r="R29" s="181"/>
      <c r="S29" s="182"/>
      <c r="T29" s="222"/>
      <c r="U29" s="181"/>
      <c r="V29" s="182"/>
      <c r="W29" s="212"/>
      <c r="X29" s="182"/>
      <c r="Y29" s="222"/>
      <c r="Z29" s="181"/>
      <c r="AA29" s="181"/>
      <c r="AB29" s="181"/>
      <c r="AC29" s="181"/>
      <c r="AD29" s="181"/>
      <c r="AE29" s="181"/>
      <c r="AF29" s="181"/>
      <c r="AG29" s="181"/>
      <c r="AH29" s="182"/>
      <c r="AI29" s="222"/>
      <c r="AJ29" s="182"/>
      <c r="AK29" s="222"/>
      <c r="AL29" s="181"/>
      <c r="AM29" s="202"/>
      <c r="AN29" s="180"/>
      <c r="AO29" s="181"/>
      <c r="AP29" s="181"/>
      <c r="AQ29" s="181"/>
      <c r="AR29" s="181"/>
      <c r="AS29" s="182"/>
      <c r="AT29" s="222"/>
      <c r="AU29" s="182"/>
      <c r="AV29" s="222"/>
      <c r="AW29" s="233"/>
      <c r="AX29" s="96">
        <f t="shared" si="5"/>
        <v>0</v>
      </c>
      <c r="AY29" s="311" t="str">
        <f t="shared" si="44"/>
        <v>C</v>
      </c>
      <c r="AZ29" s="97">
        <f t="shared" si="6"/>
        <v>0</v>
      </c>
      <c r="BA29" s="311" t="str">
        <f t="shared" si="45"/>
        <v>C</v>
      </c>
      <c r="BB29" s="96">
        <f t="shared" si="7"/>
        <v>0</v>
      </c>
      <c r="BC29" s="97">
        <f t="shared" si="8"/>
        <v>0</v>
      </c>
      <c r="BD29" s="97">
        <f t="shared" si="9"/>
        <v>0</v>
      </c>
      <c r="BE29" s="98">
        <f>SUM(W29:X29)*2</f>
        <v>0</v>
      </c>
      <c r="BF29" s="99">
        <f t="shared" si="1"/>
        <v>0</v>
      </c>
      <c r="BG29" s="436">
        <f t="shared" si="46"/>
        <v>11.844116148751908</v>
      </c>
      <c r="BH29" s="83"/>
      <c r="BI29" s="56">
        <f t="shared" si="2"/>
        <v>7</v>
      </c>
      <c r="BJ29" s="94">
        <f t="shared" si="2"/>
        <v>0</v>
      </c>
      <c r="BK29" s="490">
        <f t="shared" si="11"/>
        <v>0</v>
      </c>
      <c r="BL29" s="491" t="str">
        <f t="shared" si="3"/>
        <v>C</v>
      </c>
      <c r="BM29" s="491">
        <f t="shared" si="12"/>
        <v>0</v>
      </c>
      <c r="BN29" s="492" t="str">
        <f t="shared" si="3"/>
        <v>C</v>
      </c>
      <c r="BO29" s="490">
        <f t="shared" si="13"/>
        <v>0</v>
      </c>
      <c r="BP29" s="491">
        <f t="shared" si="14"/>
        <v>0</v>
      </c>
      <c r="BQ29" s="491">
        <f t="shared" si="47"/>
        <v>0</v>
      </c>
      <c r="BR29" s="492">
        <f t="shared" si="15"/>
        <v>0</v>
      </c>
      <c r="BS29" s="477">
        <f t="shared" si="16"/>
        <v>0</v>
      </c>
      <c r="BT29" s="479">
        <f t="shared" si="17"/>
        <v>0</v>
      </c>
      <c r="BU29" s="480">
        <f t="shared" si="18"/>
        <v>0</v>
      </c>
      <c r="BV29" s="479">
        <f t="shared" si="19"/>
        <v>0</v>
      </c>
      <c r="BW29" s="480">
        <f t="shared" si="20"/>
        <v>0</v>
      </c>
      <c r="BX29" s="479">
        <f t="shared" si="21"/>
        <v>0</v>
      </c>
      <c r="BY29" s="480">
        <f t="shared" si="22"/>
        <v>0</v>
      </c>
      <c r="BZ29" s="479">
        <f t="shared" si="23"/>
        <v>0</v>
      </c>
      <c r="CA29" s="480">
        <f t="shared" si="24"/>
        <v>0</v>
      </c>
      <c r="CB29" s="479">
        <f t="shared" si="25"/>
        <v>0</v>
      </c>
      <c r="CC29" s="480">
        <f t="shared" si="26"/>
        <v>0</v>
      </c>
      <c r="CD29" s="479">
        <f t="shared" si="27"/>
        <v>0</v>
      </c>
      <c r="CE29" s="480">
        <f t="shared" si="28"/>
        <v>0</v>
      </c>
      <c r="CF29" s="478">
        <f t="shared" si="29"/>
        <v>0</v>
      </c>
      <c r="CG29" s="477">
        <f t="shared" si="30"/>
        <v>0</v>
      </c>
      <c r="CH29" s="479">
        <f t="shared" si="31"/>
        <v>0</v>
      </c>
      <c r="CI29" s="480">
        <f t="shared" si="32"/>
        <v>0</v>
      </c>
      <c r="CJ29" s="479">
        <f t="shared" si="33"/>
        <v>0</v>
      </c>
      <c r="CK29" s="480">
        <f t="shared" si="34"/>
        <v>0</v>
      </c>
      <c r="CL29" s="481">
        <f t="shared" si="35"/>
        <v>0</v>
      </c>
      <c r="CM29" s="101"/>
      <c r="CN29" s="101"/>
      <c r="CO29" s="101"/>
      <c r="CP29" s="101"/>
      <c r="CQ29" s="101"/>
      <c r="CR29" s="101"/>
      <c r="CS29" s="101"/>
      <c r="CT29" s="101"/>
      <c r="CU29" s="101"/>
      <c r="CV29" s="101"/>
      <c r="CW29" s="101"/>
      <c r="CX29" s="101"/>
      <c r="CY29" s="101"/>
      <c r="CZ29" s="101"/>
      <c r="DA29" s="101"/>
      <c r="DB29" s="287">
        <v>7</v>
      </c>
      <c r="DC29" s="286">
        <f t="shared" si="36"/>
        <v>7</v>
      </c>
      <c r="DD29" s="306">
        <f t="shared" si="37"/>
        <v>0</v>
      </c>
      <c r="DE29" s="85">
        <f t="shared" si="38"/>
        <v>0</v>
      </c>
      <c r="DF29" s="160">
        <f t="shared" si="39"/>
        <v>11.844116148751908</v>
      </c>
      <c r="DG29" s="86"/>
      <c r="DH29" s="728" t="s">
        <v>211</v>
      </c>
      <c r="DI29" s="729"/>
      <c r="DJ29" s="730">
        <f>COUNTIF($DE$23:$DE$62,"&gt;=21")-COUNTIF($DE$23:$DE$62,"&gt;=31")</f>
        <v>0</v>
      </c>
      <c r="DK29" s="731"/>
      <c r="DL29" s="115"/>
      <c r="DM29" s="102"/>
      <c r="DN29" s="105"/>
      <c r="DO29" s="108"/>
      <c r="DP29" s="108"/>
      <c r="DU29" s="298">
        <f t="shared" si="4"/>
        <v>7</v>
      </c>
      <c r="DV29" s="301">
        <f t="shared" si="4"/>
        <v>0</v>
      </c>
      <c r="DW29" s="4">
        <f t="shared" si="40"/>
        <v>0</v>
      </c>
      <c r="DX29" s="93">
        <f t="shared" si="41"/>
        <v>0</v>
      </c>
      <c r="DY29" s="240">
        <f t="shared" si="42"/>
        <v>0</v>
      </c>
      <c r="EB29" s="106" t="s">
        <v>117</v>
      </c>
      <c r="EC29" s="107" t="s">
        <v>118</v>
      </c>
      <c r="ED29" s="108" t="s">
        <v>119</v>
      </c>
    </row>
    <row r="30" spans="1:136" ht="13.2" customHeight="1" x14ac:dyDescent="0.2">
      <c r="A30" s="88">
        <v>8</v>
      </c>
      <c r="B30" s="89">
        <f>国語!B30</f>
        <v>0</v>
      </c>
      <c r="C30" s="90">
        <f>アンケート集計!U11</f>
        <v>0</v>
      </c>
      <c r="D30" s="372" t="str">
        <f t="shared" si="43"/>
        <v>C</v>
      </c>
      <c r="E30" s="177"/>
      <c r="F30" s="178"/>
      <c r="G30" s="178"/>
      <c r="H30" s="178"/>
      <c r="I30" s="178"/>
      <c r="J30" s="178"/>
      <c r="K30" s="178"/>
      <c r="L30" s="178"/>
      <c r="M30" s="178"/>
      <c r="N30" s="178"/>
      <c r="O30" s="201"/>
      <c r="P30" s="221"/>
      <c r="Q30" s="178"/>
      <c r="R30" s="178"/>
      <c r="S30" s="179"/>
      <c r="T30" s="221"/>
      <c r="U30" s="178"/>
      <c r="V30" s="179"/>
      <c r="W30" s="211"/>
      <c r="X30" s="179"/>
      <c r="Y30" s="221"/>
      <c r="Z30" s="178"/>
      <c r="AA30" s="178"/>
      <c r="AB30" s="178"/>
      <c r="AC30" s="178"/>
      <c r="AD30" s="178"/>
      <c r="AE30" s="178"/>
      <c r="AF30" s="178"/>
      <c r="AG30" s="178"/>
      <c r="AH30" s="179"/>
      <c r="AI30" s="221"/>
      <c r="AJ30" s="179"/>
      <c r="AK30" s="221"/>
      <c r="AL30" s="178"/>
      <c r="AM30" s="201"/>
      <c r="AN30" s="177"/>
      <c r="AO30" s="178"/>
      <c r="AP30" s="178"/>
      <c r="AQ30" s="178"/>
      <c r="AR30" s="178"/>
      <c r="AS30" s="179"/>
      <c r="AT30" s="221"/>
      <c r="AU30" s="179"/>
      <c r="AV30" s="221"/>
      <c r="AW30" s="232"/>
      <c r="AX30" s="242">
        <f t="shared" si="5"/>
        <v>0</v>
      </c>
      <c r="AY30" s="313" t="str">
        <f t="shared" si="44"/>
        <v>C</v>
      </c>
      <c r="AZ30" s="91">
        <f t="shared" si="6"/>
        <v>0</v>
      </c>
      <c r="BA30" s="313" t="str">
        <f t="shared" si="45"/>
        <v>C</v>
      </c>
      <c r="BB30" s="242">
        <f t="shared" si="7"/>
        <v>0</v>
      </c>
      <c r="BC30" s="91">
        <f t="shared" si="8"/>
        <v>0</v>
      </c>
      <c r="BD30" s="91">
        <f t="shared" si="9"/>
        <v>0</v>
      </c>
      <c r="BE30" s="92">
        <f t="shared" si="10"/>
        <v>0</v>
      </c>
      <c r="BF30" s="243">
        <f t="shared" si="1"/>
        <v>0</v>
      </c>
      <c r="BG30" s="435">
        <f t="shared" si="46"/>
        <v>11.844116148751908</v>
      </c>
      <c r="BH30" s="83"/>
      <c r="BI30" s="88">
        <f t="shared" si="2"/>
        <v>8</v>
      </c>
      <c r="BJ30" s="89">
        <f t="shared" si="2"/>
        <v>0</v>
      </c>
      <c r="BK30" s="482">
        <f t="shared" si="11"/>
        <v>0</v>
      </c>
      <c r="BL30" s="483" t="str">
        <f t="shared" si="3"/>
        <v>C</v>
      </c>
      <c r="BM30" s="483">
        <f t="shared" si="12"/>
        <v>0</v>
      </c>
      <c r="BN30" s="484" t="str">
        <f t="shared" si="3"/>
        <v>C</v>
      </c>
      <c r="BO30" s="482">
        <f t="shared" si="13"/>
        <v>0</v>
      </c>
      <c r="BP30" s="483">
        <f t="shared" si="14"/>
        <v>0</v>
      </c>
      <c r="BQ30" s="483">
        <f t="shared" si="47"/>
        <v>0</v>
      </c>
      <c r="BR30" s="484">
        <f t="shared" si="15"/>
        <v>0</v>
      </c>
      <c r="BS30" s="485">
        <f t="shared" si="16"/>
        <v>0</v>
      </c>
      <c r="BT30" s="487">
        <f t="shared" si="17"/>
        <v>0</v>
      </c>
      <c r="BU30" s="488">
        <f t="shared" si="18"/>
        <v>0</v>
      </c>
      <c r="BV30" s="487">
        <f t="shared" si="19"/>
        <v>0</v>
      </c>
      <c r="BW30" s="488">
        <f t="shared" si="20"/>
        <v>0</v>
      </c>
      <c r="BX30" s="487">
        <f t="shared" si="21"/>
        <v>0</v>
      </c>
      <c r="BY30" s="488">
        <f t="shared" si="22"/>
        <v>0</v>
      </c>
      <c r="BZ30" s="487">
        <f t="shared" si="23"/>
        <v>0</v>
      </c>
      <c r="CA30" s="488">
        <f t="shared" si="24"/>
        <v>0</v>
      </c>
      <c r="CB30" s="487">
        <f t="shared" si="25"/>
        <v>0</v>
      </c>
      <c r="CC30" s="488">
        <f t="shared" si="26"/>
        <v>0</v>
      </c>
      <c r="CD30" s="487">
        <f t="shared" si="27"/>
        <v>0</v>
      </c>
      <c r="CE30" s="488">
        <f t="shared" si="28"/>
        <v>0</v>
      </c>
      <c r="CF30" s="486">
        <f t="shared" si="29"/>
        <v>0</v>
      </c>
      <c r="CG30" s="485">
        <f t="shared" si="30"/>
        <v>0</v>
      </c>
      <c r="CH30" s="487">
        <f t="shared" si="31"/>
        <v>0</v>
      </c>
      <c r="CI30" s="488">
        <f t="shared" si="32"/>
        <v>0</v>
      </c>
      <c r="CJ30" s="487">
        <f t="shared" si="33"/>
        <v>0</v>
      </c>
      <c r="CK30" s="488">
        <f t="shared" si="34"/>
        <v>0</v>
      </c>
      <c r="CL30" s="489">
        <f t="shared" si="35"/>
        <v>0</v>
      </c>
      <c r="CM30" s="101"/>
      <c r="CN30" s="101"/>
      <c r="CO30" s="101"/>
      <c r="CP30" s="101"/>
      <c r="CQ30" s="101"/>
      <c r="CR30" s="101"/>
      <c r="CS30" s="101"/>
      <c r="CT30" s="101"/>
      <c r="CU30" s="101"/>
      <c r="CV30" s="101"/>
      <c r="CW30" s="101"/>
      <c r="CX30" s="101"/>
      <c r="CY30" s="101"/>
      <c r="CZ30" s="101"/>
      <c r="DA30" s="101"/>
      <c r="DB30" s="287">
        <v>8</v>
      </c>
      <c r="DC30" s="286">
        <f t="shared" si="36"/>
        <v>8</v>
      </c>
      <c r="DD30" s="306">
        <f t="shared" si="37"/>
        <v>0</v>
      </c>
      <c r="DE30" s="85">
        <f t="shared" si="38"/>
        <v>0</v>
      </c>
      <c r="DF30" s="160">
        <f t="shared" si="39"/>
        <v>11.844116148751908</v>
      </c>
      <c r="DG30" s="86"/>
      <c r="DH30" s="728" t="s">
        <v>212</v>
      </c>
      <c r="DI30" s="729"/>
      <c r="DJ30" s="730">
        <f>COUNTIF($DE$23:$DE$62,"&gt;=31")-COUNTIF($DE$23:$DE$62,"&gt;=41")</f>
        <v>0</v>
      </c>
      <c r="DK30" s="731"/>
      <c r="DL30" s="115"/>
      <c r="DM30" s="102"/>
      <c r="DN30" s="105"/>
      <c r="DO30" s="108"/>
      <c r="DP30" s="108"/>
      <c r="DU30" s="298">
        <f t="shared" si="4"/>
        <v>8</v>
      </c>
      <c r="DV30" s="301">
        <f t="shared" si="4"/>
        <v>0</v>
      </c>
      <c r="DW30" s="4">
        <f t="shared" si="40"/>
        <v>0</v>
      </c>
      <c r="DX30" s="93">
        <f t="shared" si="41"/>
        <v>0</v>
      </c>
      <c r="DY30" s="240">
        <f t="shared" si="42"/>
        <v>0</v>
      </c>
    </row>
    <row r="31" spans="1:136" ht="13.2" customHeight="1" x14ac:dyDescent="0.2">
      <c r="A31" s="56">
        <v>9</v>
      </c>
      <c r="B31" s="94">
        <f>国語!B31</f>
        <v>0</v>
      </c>
      <c r="C31" s="95">
        <f>アンケート集計!U12</f>
        <v>0</v>
      </c>
      <c r="D31" s="22" t="str">
        <f t="shared" si="43"/>
        <v>C</v>
      </c>
      <c r="E31" s="180"/>
      <c r="F31" s="181"/>
      <c r="G31" s="181"/>
      <c r="H31" s="181"/>
      <c r="I31" s="181"/>
      <c r="J31" s="181"/>
      <c r="K31" s="181"/>
      <c r="L31" s="181"/>
      <c r="M31" s="181"/>
      <c r="N31" s="181"/>
      <c r="O31" s="202"/>
      <c r="P31" s="222"/>
      <c r="Q31" s="181"/>
      <c r="R31" s="181"/>
      <c r="S31" s="182"/>
      <c r="T31" s="222"/>
      <c r="U31" s="181"/>
      <c r="V31" s="182"/>
      <c r="W31" s="212"/>
      <c r="X31" s="182"/>
      <c r="Y31" s="222"/>
      <c r="Z31" s="181"/>
      <c r="AA31" s="181"/>
      <c r="AB31" s="181"/>
      <c r="AC31" s="181"/>
      <c r="AD31" s="181"/>
      <c r="AE31" s="181"/>
      <c r="AF31" s="181"/>
      <c r="AG31" s="181"/>
      <c r="AH31" s="182"/>
      <c r="AI31" s="222"/>
      <c r="AJ31" s="182"/>
      <c r="AK31" s="222"/>
      <c r="AL31" s="181"/>
      <c r="AM31" s="202"/>
      <c r="AN31" s="180"/>
      <c r="AO31" s="181"/>
      <c r="AP31" s="181"/>
      <c r="AQ31" s="181"/>
      <c r="AR31" s="181"/>
      <c r="AS31" s="182"/>
      <c r="AT31" s="222"/>
      <c r="AU31" s="182"/>
      <c r="AV31" s="222"/>
      <c r="AW31" s="233"/>
      <c r="AX31" s="96">
        <f t="shared" si="5"/>
        <v>0</v>
      </c>
      <c r="AY31" s="311" t="str">
        <f t="shared" si="44"/>
        <v>C</v>
      </c>
      <c r="AZ31" s="97">
        <f t="shared" si="6"/>
        <v>0</v>
      </c>
      <c r="BA31" s="311" t="str">
        <f t="shared" si="45"/>
        <v>C</v>
      </c>
      <c r="BB31" s="96">
        <f t="shared" si="7"/>
        <v>0</v>
      </c>
      <c r="BC31" s="97">
        <f t="shared" si="8"/>
        <v>0</v>
      </c>
      <c r="BD31" s="97">
        <f t="shared" si="9"/>
        <v>0</v>
      </c>
      <c r="BE31" s="98">
        <f t="shared" si="10"/>
        <v>0</v>
      </c>
      <c r="BF31" s="99">
        <f t="shared" si="1"/>
        <v>0</v>
      </c>
      <c r="BG31" s="436">
        <f t="shared" si="46"/>
        <v>11.844116148751908</v>
      </c>
      <c r="BH31" s="83"/>
      <c r="BI31" s="56">
        <f t="shared" si="2"/>
        <v>9</v>
      </c>
      <c r="BJ31" s="94">
        <f t="shared" si="2"/>
        <v>0</v>
      </c>
      <c r="BK31" s="490">
        <f t="shared" si="11"/>
        <v>0</v>
      </c>
      <c r="BL31" s="491" t="str">
        <f t="shared" si="3"/>
        <v>C</v>
      </c>
      <c r="BM31" s="491">
        <f t="shared" si="12"/>
        <v>0</v>
      </c>
      <c r="BN31" s="492" t="str">
        <f t="shared" si="3"/>
        <v>C</v>
      </c>
      <c r="BO31" s="490">
        <f t="shared" si="13"/>
        <v>0</v>
      </c>
      <c r="BP31" s="491">
        <f t="shared" si="14"/>
        <v>0</v>
      </c>
      <c r="BQ31" s="491">
        <f t="shared" si="47"/>
        <v>0</v>
      </c>
      <c r="BR31" s="492">
        <f t="shared" si="15"/>
        <v>0</v>
      </c>
      <c r="BS31" s="477">
        <f t="shared" si="16"/>
        <v>0</v>
      </c>
      <c r="BT31" s="479">
        <f t="shared" si="17"/>
        <v>0</v>
      </c>
      <c r="BU31" s="480">
        <f t="shared" si="18"/>
        <v>0</v>
      </c>
      <c r="BV31" s="479">
        <f t="shared" si="19"/>
        <v>0</v>
      </c>
      <c r="BW31" s="480">
        <f t="shared" si="20"/>
        <v>0</v>
      </c>
      <c r="BX31" s="479">
        <f t="shared" si="21"/>
        <v>0</v>
      </c>
      <c r="BY31" s="480">
        <f t="shared" si="22"/>
        <v>0</v>
      </c>
      <c r="BZ31" s="479">
        <f t="shared" si="23"/>
        <v>0</v>
      </c>
      <c r="CA31" s="480">
        <f t="shared" si="24"/>
        <v>0</v>
      </c>
      <c r="CB31" s="479">
        <f t="shared" si="25"/>
        <v>0</v>
      </c>
      <c r="CC31" s="480">
        <f t="shared" si="26"/>
        <v>0</v>
      </c>
      <c r="CD31" s="479">
        <f t="shared" si="27"/>
        <v>0</v>
      </c>
      <c r="CE31" s="480">
        <f t="shared" si="28"/>
        <v>0</v>
      </c>
      <c r="CF31" s="478">
        <f t="shared" si="29"/>
        <v>0</v>
      </c>
      <c r="CG31" s="477">
        <f t="shared" si="30"/>
        <v>0</v>
      </c>
      <c r="CH31" s="479">
        <f t="shared" si="31"/>
        <v>0</v>
      </c>
      <c r="CI31" s="480">
        <f t="shared" si="32"/>
        <v>0</v>
      </c>
      <c r="CJ31" s="479">
        <f t="shared" si="33"/>
        <v>0</v>
      </c>
      <c r="CK31" s="480">
        <f t="shared" si="34"/>
        <v>0</v>
      </c>
      <c r="CL31" s="481">
        <f t="shared" si="35"/>
        <v>0</v>
      </c>
      <c r="CM31" s="101"/>
      <c r="CN31" s="101"/>
      <c r="CO31" s="101"/>
      <c r="CP31" s="101"/>
      <c r="CQ31" s="101"/>
      <c r="CR31" s="101"/>
      <c r="CS31" s="101"/>
      <c r="CT31" s="101"/>
      <c r="CU31" s="101"/>
      <c r="CV31" s="101"/>
      <c r="CW31" s="101"/>
      <c r="CX31" s="101"/>
      <c r="CY31" s="101"/>
      <c r="CZ31" s="101"/>
      <c r="DA31" s="101"/>
      <c r="DB31" s="287">
        <v>9</v>
      </c>
      <c r="DC31" s="286">
        <f t="shared" si="36"/>
        <v>9</v>
      </c>
      <c r="DD31" s="306">
        <f t="shared" si="37"/>
        <v>0</v>
      </c>
      <c r="DE31" s="85">
        <f t="shared" si="38"/>
        <v>0</v>
      </c>
      <c r="DF31" s="160">
        <f t="shared" si="39"/>
        <v>11.844116148751908</v>
      </c>
      <c r="DG31" s="86"/>
      <c r="DH31" s="728" t="s">
        <v>213</v>
      </c>
      <c r="DI31" s="729"/>
      <c r="DJ31" s="730">
        <f>COUNTIF($DE$23:$DE$62,"&gt;=41")-COUNTIF($DE$23:$DE$62,"&gt;=51")</f>
        <v>0</v>
      </c>
      <c r="DK31" s="731"/>
      <c r="DL31" s="115"/>
      <c r="DM31" s="102"/>
      <c r="DN31" s="105"/>
      <c r="DO31" s="108"/>
      <c r="DU31" s="298">
        <f t="shared" si="4"/>
        <v>9</v>
      </c>
      <c r="DV31" s="301">
        <f t="shared" si="4"/>
        <v>0</v>
      </c>
      <c r="DW31" s="4">
        <f t="shared" si="40"/>
        <v>0</v>
      </c>
      <c r="DX31" s="93">
        <f t="shared" si="41"/>
        <v>0</v>
      </c>
      <c r="DY31" s="240">
        <f t="shared" si="42"/>
        <v>0</v>
      </c>
    </row>
    <row r="32" spans="1:136" ht="13.2" customHeight="1" thickBot="1" x14ac:dyDescent="0.25">
      <c r="A32" s="88">
        <v>10</v>
      </c>
      <c r="B32" s="109">
        <f>国語!B32</f>
        <v>0</v>
      </c>
      <c r="C32" s="110">
        <f>アンケート集計!U13</f>
        <v>0</v>
      </c>
      <c r="D32" s="374" t="str">
        <f t="shared" si="43"/>
        <v>C</v>
      </c>
      <c r="E32" s="189"/>
      <c r="F32" s="190"/>
      <c r="G32" s="190"/>
      <c r="H32" s="190"/>
      <c r="I32" s="190"/>
      <c r="J32" s="190"/>
      <c r="K32" s="190"/>
      <c r="L32" s="190"/>
      <c r="M32" s="190"/>
      <c r="N32" s="190"/>
      <c r="O32" s="205"/>
      <c r="P32" s="225"/>
      <c r="Q32" s="190"/>
      <c r="R32" s="190"/>
      <c r="S32" s="191"/>
      <c r="T32" s="225"/>
      <c r="U32" s="190"/>
      <c r="V32" s="191"/>
      <c r="W32" s="215"/>
      <c r="X32" s="191"/>
      <c r="Y32" s="225"/>
      <c r="Z32" s="190"/>
      <c r="AA32" s="190"/>
      <c r="AB32" s="190"/>
      <c r="AC32" s="190"/>
      <c r="AD32" s="190"/>
      <c r="AE32" s="190"/>
      <c r="AF32" s="190"/>
      <c r="AG32" s="190"/>
      <c r="AH32" s="191"/>
      <c r="AI32" s="225"/>
      <c r="AJ32" s="191"/>
      <c r="AK32" s="225"/>
      <c r="AL32" s="190"/>
      <c r="AM32" s="205"/>
      <c r="AN32" s="189"/>
      <c r="AO32" s="190"/>
      <c r="AP32" s="190"/>
      <c r="AQ32" s="190"/>
      <c r="AR32" s="190"/>
      <c r="AS32" s="191"/>
      <c r="AT32" s="225"/>
      <c r="AU32" s="191"/>
      <c r="AV32" s="225"/>
      <c r="AW32" s="236"/>
      <c r="AX32" s="244">
        <f t="shared" si="5"/>
        <v>0</v>
      </c>
      <c r="AY32" s="378" t="str">
        <f t="shared" si="44"/>
        <v>C</v>
      </c>
      <c r="AZ32" s="245">
        <f t="shared" si="6"/>
        <v>0</v>
      </c>
      <c r="BA32" s="378" t="str">
        <f t="shared" si="45"/>
        <v>C</v>
      </c>
      <c r="BB32" s="244">
        <f t="shared" si="7"/>
        <v>0</v>
      </c>
      <c r="BC32" s="245">
        <f t="shared" si="8"/>
        <v>0</v>
      </c>
      <c r="BD32" s="245">
        <f t="shared" si="9"/>
        <v>0</v>
      </c>
      <c r="BE32" s="246">
        <f t="shared" si="10"/>
        <v>0</v>
      </c>
      <c r="BF32" s="247">
        <f t="shared" si="1"/>
        <v>0</v>
      </c>
      <c r="BG32" s="438">
        <f t="shared" si="46"/>
        <v>11.844116148751908</v>
      </c>
      <c r="BH32" s="83"/>
      <c r="BI32" s="120">
        <f t="shared" si="2"/>
        <v>10</v>
      </c>
      <c r="BJ32" s="121">
        <f t="shared" si="2"/>
        <v>0</v>
      </c>
      <c r="BK32" s="493">
        <f t="shared" si="11"/>
        <v>0</v>
      </c>
      <c r="BL32" s="494" t="str">
        <f t="shared" si="3"/>
        <v>C</v>
      </c>
      <c r="BM32" s="494">
        <f t="shared" si="12"/>
        <v>0</v>
      </c>
      <c r="BN32" s="495" t="str">
        <f t="shared" si="3"/>
        <v>C</v>
      </c>
      <c r="BO32" s="493">
        <f t="shared" si="13"/>
        <v>0</v>
      </c>
      <c r="BP32" s="494">
        <f t="shared" si="14"/>
        <v>0</v>
      </c>
      <c r="BQ32" s="504">
        <f t="shared" si="47"/>
        <v>0</v>
      </c>
      <c r="BR32" s="495">
        <f t="shared" si="15"/>
        <v>0</v>
      </c>
      <c r="BS32" s="496">
        <f t="shared" si="16"/>
        <v>0</v>
      </c>
      <c r="BT32" s="498">
        <f t="shared" si="17"/>
        <v>0</v>
      </c>
      <c r="BU32" s="499">
        <f t="shared" si="18"/>
        <v>0</v>
      </c>
      <c r="BV32" s="498">
        <f t="shared" si="19"/>
        <v>0</v>
      </c>
      <c r="BW32" s="499">
        <f t="shared" si="20"/>
        <v>0</v>
      </c>
      <c r="BX32" s="498">
        <f t="shared" si="21"/>
        <v>0</v>
      </c>
      <c r="BY32" s="499">
        <f t="shared" si="22"/>
        <v>0</v>
      </c>
      <c r="BZ32" s="498">
        <f t="shared" si="23"/>
        <v>0</v>
      </c>
      <c r="CA32" s="499">
        <f t="shared" si="24"/>
        <v>0</v>
      </c>
      <c r="CB32" s="498">
        <f t="shared" si="25"/>
        <v>0</v>
      </c>
      <c r="CC32" s="499">
        <f t="shared" si="26"/>
        <v>0</v>
      </c>
      <c r="CD32" s="498">
        <f t="shared" si="27"/>
        <v>0</v>
      </c>
      <c r="CE32" s="499">
        <f t="shared" si="28"/>
        <v>0</v>
      </c>
      <c r="CF32" s="497">
        <f t="shared" si="29"/>
        <v>0</v>
      </c>
      <c r="CG32" s="496">
        <f t="shared" si="30"/>
        <v>0</v>
      </c>
      <c r="CH32" s="498">
        <f t="shared" si="31"/>
        <v>0</v>
      </c>
      <c r="CI32" s="499">
        <f t="shared" si="32"/>
        <v>0</v>
      </c>
      <c r="CJ32" s="498">
        <f t="shared" si="33"/>
        <v>0</v>
      </c>
      <c r="CK32" s="499">
        <f t="shared" si="34"/>
        <v>0</v>
      </c>
      <c r="CL32" s="500">
        <f t="shared" si="35"/>
        <v>0</v>
      </c>
      <c r="CM32" s="101"/>
      <c r="CN32" s="101"/>
      <c r="CO32" s="101"/>
      <c r="CP32" s="101"/>
      <c r="CQ32" s="101"/>
      <c r="CR32" s="101"/>
      <c r="CS32" s="101"/>
      <c r="CT32" s="101"/>
      <c r="CU32" s="101"/>
      <c r="CV32" s="101"/>
      <c r="CW32" s="101"/>
      <c r="CX32" s="101"/>
      <c r="CY32" s="101"/>
      <c r="CZ32" s="101"/>
      <c r="DA32" s="101"/>
      <c r="DB32" s="287">
        <v>10</v>
      </c>
      <c r="DC32" s="286">
        <f t="shared" si="36"/>
        <v>10</v>
      </c>
      <c r="DD32" s="306">
        <f t="shared" si="37"/>
        <v>0</v>
      </c>
      <c r="DE32" s="85">
        <f t="shared" si="38"/>
        <v>0</v>
      </c>
      <c r="DF32" s="160">
        <f t="shared" si="39"/>
        <v>11.844116148751908</v>
      </c>
      <c r="DG32" s="86"/>
      <c r="DH32" s="728" t="s">
        <v>214</v>
      </c>
      <c r="DI32" s="729"/>
      <c r="DJ32" s="730">
        <f>COUNTIF($DE$23:$DE$62,"&gt;=51")-COUNTIF($DE$23:$DE$62,"&gt;=61")</f>
        <v>0</v>
      </c>
      <c r="DK32" s="731"/>
      <c r="DL32" s="117"/>
      <c r="DM32" s="102"/>
      <c r="DN32" s="105"/>
      <c r="DO32" s="108"/>
      <c r="DP32" s="108"/>
      <c r="DQ32" s="108"/>
      <c r="DR32" s="108"/>
      <c r="DU32" s="298">
        <f t="shared" si="4"/>
        <v>10</v>
      </c>
      <c r="DV32" s="301">
        <f t="shared" si="4"/>
        <v>0</v>
      </c>
      <c r="DW32" s="4">
        <f t="shared" si="40"/>
        <v>0</v>
      </c>
      <c r="DX32" s="93">
        <f t="shared" si="41"/>
        <v>0</v>
      </c>
      <c r="DY32" s="240">
        <f t="shared" si="42"/>
        <v>0</v>
      </c>
    </row>
    <row r="33" spans="1:140" ht="13.2" customHeight="1" x14ac:dyDescent="0.2">
      <c r="A33" s="56">
        <v>11</v>
      </c>
      <c r="B33" s="77">
        <f>国語!B33</f>
        <v>0</v>
      </c>
      <c r="C33" s="78">
        <f>アンケート集計!U14</f>
        <v>0</v>
      </c>
      <c r="D33" s="291" t="str">
        <f t="shared" si="43"/>
        <v>C</v>
      </c>
      <c r="E33" s="321"/>
      <c r="F33" s="322"/>
      <c r="G33" s="322"/>
      <c r="H33" s="322"/>
      <c r="I33" s="322"/>
      <c r="J33" s="322"/>
      <c r="K33" s="322"/>
      <c r="L33" s="322"/>
      <c r="M33" s="322"/>
      <c r="N33" s="322"/>
      <c r="O33" s="323"/>
      <c r="P33" s="326"/>
      <c r="Q33" s="322"/>
      <c r="R33" s="322"/>
      <c r="S33" s="325"/>
      <c r="T33" s="326"/>
      <c r="U33" s="322"/>
      <c r="V33" s="325"/>
      <c r="W33" s="327"/>
      <c r="X33" s="325"/>
      <c r="Y33" s="326"/>
      <c r="Z33" s="322"/>
      <c r="AA33" s="322"/>
      <c r="AB33" s="322"/>
      <c r="AC33" s="322"/>
      <c r="AD33" s="322"/>
      <c r="AE33" s="322"/>
      <c r="AF33" s="322"/>
      <c r="AG33" s="322"/>
      <c r="AH33" s="325"/>
      <c r="AI33" s="326"/>
      <c r="AJ33" s="325"/>
      <c r="AK33" s="326"/>
      <c r="AL33" s="322"/>
      <c r="AM33" s="323"/>
      <c r="AN33" s="321"/>
      <c r="AO33" s="322"/>
      <c r="AP33" s="322"/>
      <c r="AQ33" s="322"/>
      <c r="AR33" s="322"/>
      <c r="AS33" s="325"/>
      <c r="AT33" s="326"/>
      <c r="AU33" s="325"/>
      <c r="AV33" s="326"/>
      <c r="AW33" s="324"/>
      <c r="AX33" s="329">
        <f t="shared" si="5"/>
        <v>0</v>
      </c>
      <c r="AY33" s="293" t="str">
        <f t="shared" si="44"/>
        <v>C</v>
      </c>
      <c r="AZ33" s="330">
        <f t="shared" si="6"/>
        <v>0</v>
      </c>
      <c r="BA33" s="293" t="str">
        <f t="shared" si="45"/>
        <v>C</v>
      </c>
      <c r="BB33" s="329">
        <f t="shared" si="7"/>
        <v>0</v>
      </c>
      <c r="BC33" s="330">
        <f t="shared" si="8"/>
        <v>0</v>
      </c>
      <c r="BD33" s="330">
        <f t="shared" si="9"/>
        <v>0</v>
      </c>
      <c r="BE33" s="331">
        <f t="shared" si="10"/>
        <v>0</v>
      </c>
      <c r="BF33" s="332">
        <f t="shared" si="1"/>
        <v>0</v>
      </c>
      <c r="BG33" s="434">
        <f t="shared" si="46"/>
        <v>11.844116148751908</v>
      </c>
      <c r="BH33" s="83"/>
      <c r="BI33" s="333">
        <f t="shared" si="2"/>
        <v>11</v>
      </c>
      <c r="BJ33" s="334">
        <f t="shared" si="2"/>
        <v>0</v>
      </c>
      <c r="BK33" s="501">
        <f t="shared" si="11"/>
        <v>0</v>
      </c>
      <c r="BL33" s="502" t="str">
        <f t="shared" si="3"/>
        <v>C</v>
      </c>
      <c r="BM33" s="502">
        <f t="shared" si="12"/>
        <v>0</v>
      </c>
      <c r="BN33" s="503" t="str">
        <f t="shared" si="3"/>
        <v>C</v>
      </c>
      <c r="BO33" s="501">
        <f t="shared" si="13"/>
        <v>0</v>
      </c>
      <c r="BP33" s="502">
        <f>BC33/18*100</f>
        <v>0</v>
      </c>
      <c r="BQ33" s="475">
        <f t="shared" si="47"/>
        <v>0</v>
      </c>
      <c r="BR33" s="503">
        <f t="shared" si="15"/>
        <v>0</v>
      </c>
      <c r="BS33" s="477">
        <f t="shared" si="16"/>
        <v>0</v>
      </c>
      <c r="BT33" s="479">
        <f t="shared" si="17"/>
        <v>0</v>
      </c>
      <c r="BU33" s="480">
        <f t="shared" si="18"/>
        <v>0</v>
      </c>
      <c r="BV33" s="479">
        <f t="shared" si="19"/>
        <v>0</v>
      </c>
      <c r="BW33" s="480">
        <f t="shared" si="20"/>
        <v>0</v>
      </c>
      <c r="BX33" s="479">
        <f t="shared" si="21"/>
        <v>0</v>
      </c>
      <c r="BY33" s="480">
        <f t="shared" si="22"/>
        <v>0</v>
      </c>
      <c r="BZ33" s="479">
        <f t="shared" si="23"/>
        <v>0</v>
      </c>
      <c r="CA33" s="480">
        <f t="shared" si="24"/>
        <v>0</v>
      </c>
      <c r="CB33" s="479">
        <f t="shared" si="25"/>
        <v>0</v>
      </c>
      <c r="CC33" s="480">
        <f t="shared" si="26"/>
        <v>0</v>
      </c>
      <c r="CD33" s="479">
        <f t="shared" si="27"/>
        <v>0</v>
      </c>
      <c r="CE33" s="480">
        <f t="shared" si="28"/>
        <v>0</v>
      </c>
      <c r="CF33" s="478">
        <f t="shared" si="29"/>
        <v>0</v>
      </c>
      <c r="CG33" s="477">
        <f t="shared" si="30"/>
        <v>0</v>
      </c>
      <c r="CH33" s="479">
        <f t="shared" si="31"/>
        <v>0</v>
      </c>
      <c r="CI33" s="480">
        <f t="shared" si="32"/>
        <v>0</v>
      </c>
      <c r="CJ33" s="479">
        <f t="shared" si="33"/>
        <v>0</v>
      </c>
      <c r="CK33" s="480">
        <f t="shared" si="34"/>
        <v>0</v>
      </c>
      <c r="CL33" s="481">
        <f t="shared" si="35"/>
        <v>0</v>
      </c>
      <c r="CM33" s="101"/>
      <c r="CN33" s="101"/>
      <c r="CO33" s="101"/>
      <c r="CP33" s="101"/>
      <c r="CQ33" s="101"/>
      <c r="CR33" s="101"/>
      <c r="CS33" s="101"/>
      <c r="CT33" s="101"/>
      <c r="CU33" s="101"/>
      <c r="CV33" s="101"/>
      <c r="CW33" s="101"/>
      <c r="CX33" s="101"/>
      <c r="CY33" s="101"/>
      <c r="CZ33" s="101"/>
      <c r="DA33" s="101"/>
      <c r="DB33" s="287">
        <v>11</v>
      </c>
      <c r="DC33" s="286">
        <f t="shared" si="36"/>
        <v>11</v>
      </c>
      <c r="DD33" s="306">
        <f t="shared" si="37"/>
        <v>0</v>
      </c>
      <c r="DE33" s="85">
        <f t="shared" si="38"/>
        <v>0</v>
      </c>
      <c r="DF33" s="160">
        <f t="shared" si="39"/>
        <v>11.844116148751908</v>
      </c>
      <c r="DG33" s="112"/>
      <c r="DH33" s="742" t="s">
        <v>215</v>
      </c>
      <c r="DI33" s="743"/>
      <c r="DJ33" s="730">
        <f>COUNTIF($DE$23:$DE$62,"&gt;=61")-COUNTIF($DE$23:$DE$62,"&gt;=71")</f>
        <v>0</v>
      </c>
      <c r="DK33" s="731"/>
      <c r="DU33" s="298">
        <f t="shared" si="4"/>
        <v>11</v>
      </c>
      <c r="DV33" s="301">
        <f t="shared" si="4"/>
        <v>0</v>
      </c>
      <c r="DW33" s="4">
        <f t="shared" si="40"/>
        <v>0</v>
      </c>
      <c r="DX33" s="93">
        <f t="shared" si="41"/>
        <v>0</v>
      </c>
      <c r="DY33" s="240">
        <f t="shared" si="42"/>
        <v>0</v>
      </c>
    </row>
    <row r="34" spans="1:140" ht="13.2" customHeight="1" x14ac:dyDescent="0.2">
      <c r="A34" s="88">
        <v>12</v>
      </c>
      <c r="B34" s="89">
        <f>国語!B34</f>
        <v>0</v>
      </c>
      <c r="C34" s="90">
        <f>アンケート集計!U15</f>
        <v>0</v>
      </c>
      <c r="D34" s="372" t="str">
        <f t="shared" si="43"/>
        <v>C</v>
      </c>
      <c r="E34" s="183"/>
      <c r="F34" s="184"/>
      <c r="G34" s="184"/>
      <c r="H34" s="184"/>
      <c r="I34" s="184"/>
      <c r="J34" s="184"/>
      <c r="K34" s="184"/>
      <c r="L34" s="184"/>
      <c r="M34" s="184"/>
      <c r="N34" s="184"/>
      <c r="O34" s="203"/>
      <c r="P34" s="223"/>
      <c r="Q34" s="184"/>
      <c r="R34" s="184"/>
      <c r="S34" s="185"/>
      <c r="T34" s="223"/>
      <c r="U34" s="184"/>
      <c r="V34" s="185"/>
      <c r="W34" s="213"/>
      <c r="X34" s="185"/>
      <c r="Y34" s="223"/>
      <c r="Z34" s="184"/>
      <c r="AA34" s="184"/>
      <c r="AB34" s="184"/>
      <c r="AC34" s="184"/>
      <c r="AD34" s="184"/>
      <c r="AE34" s="184"/>
      <c r="AF34" s="184"/>
      <c r="AG34" s="184"/>
      <c r="AH34" s="185"/>
      <c r="AI34" s="223"/>
      <c r="AJ34" s="185"/>
      <c r="AK34" s="223"/>
      <c r="AL34" s="184"/>
      <c r="AM34" s="203"/>
      <c r="AN34" s="183"/>
      <c r="AO34" s="184"/>
      <c r="AP34" s="184"/>
      <c r="AQ34" s="184"/>
      <c r="AR34" s="184"/>
      <c r="AS34" s="185"/>
      <c r="AT34" s="223"/>
      <c r="AU34" s="185"/>
      <c r="AV34" s="223"/>
      <c r="AW34" s="234"/>
      <c r="AX34" s="242">
        <f t="shared" si="5"/>
        <v>0</v>
      </c>
      <c r="AY34" s="313" t="str">
        <f t="shared" si="44"/>
        <v>C</v>
      </c>
      <c r="AZ34" s="91">
        <f t="shared" si="6"/>
        <v>0</v>
      </c>
      <c r="BA34" s="313" t="str">
        <f t="shared" si="45"/>
        <v>C</v>
      </c>
      <c r="BB34" s="242">
        <f t="shared" si="7"/>
        <v>0</v>
      </c>
      <c r="BC34" s="91">
        <f t="shared" si="8"/>
        <v>0</v>
      </c>
      <c r="BD34" s="91">
        <f t="shared" si="9"/>
        <v>0</v>
      </c>
      <c r="BE34" s="92">
        <f t="shared" si="10"/>
        <v>0</v>
      </c>
      <c r="BF34" s="243">
        <f t="shared" si="1"/>
        <v>0</v>
      </c>
      <c r="BG34" s="435">
        <f t="shared" si="46"/>
        <v>11.844116148751908</v>
      </c>
      <c r="BH34" s="83"/>
      <c r="BI34" s="88">
        <f t="shared" si="2"/>
        <v>12</v>
      </c>
      <c r="BJ34" s="89">
        <f t="shared" si="2"/>
        <v>0</v>
      </c>
      <c r="BK34" s="482">
        <f t="shared" si="11"/>
        <v>0</v>
      </c>
      <c r="BL34" s="483" t="str">
        <f t="shared" si="3"/>
        <v>C</v>
      </c>
      <c r="BM34" s="483">
        <f t="shared" si="12"/>
        <v>0</v>
      </c>
      <c r="BN34" s="484" t="str">
        <f t="shared" si="3"/>
        <v>C</v>
      </c>
      <c r="BO34" s="482">
        <f t="shared" si="13"/>
        <v>0</v>
      </c>
      <c r="BP34" s="483">
        <f t="shared" si="14"/>
        <v>0</v>
      </c>
      <c r="BQ34" s="483">
        <f t="shared" si="47"/>
        <v>0</v>
      </c>
      <c r="BR34" s="484">
        <f t="shared" si="15"/>
        <v>0</v>
      </c>
      <c r="BS34" s="485">
        <f t="shared" si="16"/>
        <v>0</v>
      </c>
      <c r="BT34" s="487">
        <f t="shared" si="17"/>
        <v>0</v>
      </c>
      <c r="BU34" s="488">
        <f t="shared" si="18"/>
        <v>0</v>
      </c>
      <c r="BV34" s="487">
        <f t="shared" si="19"/>
        <v>0</v>
      </c>
      <c r="BW34" s="488">
        <f t="shared" si="20"/>
        <v>0</v>
      </c>
      <c r="BX34" s="487">
        <f t="shared" si="21"/>
        <v>0</v>
      </c>
      <c r="BY34" s="488">
        <f t="shared" si="22"/>
        <v>0</v>
      </c>
      <c r="BZ34" s="487">
        <f t="shared" si="23"/>
        <v>0</v>
      </c>
      <c r="CA34" s="488">
        <f t="shared" si="24"/>
        <v>0</v>
      </c>
      <c r="CB34" s="487">
        <f t="shared" si="25"/>
        <v>0</v>
      </c>
      <c r="CC34" s="488">
        <f t="shared" si="26"/>
        <v>0</v>
      </c>
      <c r="CD34" s="487">
        <f t="shared" si="27"/>
        <v>0</v>
      </c>
      <c r="CE34" s="488">
        <f t="shared" si="28"/>
        <v>0</v>
      </c>
      <c r="CF34" s="486">
        <f t="shared" si="29"/>
        <v>0</v>
      </c>
      <c r="CG34" s="485">
        <f t="shared" si="30"/>
        <v>0</v>
      </c>
      <c r="CH34" s="487">
        <f t="shared" si="31"/>
        <v>0</v>
      </c>
      <c r="CI34" s="488">
        <f t="shared" si="32"/>
        <v>0</v>
      </c>
      <c r="CJ34" s="487">
        <f t="shared" si="33"/>
        <v>0</v>
      </c>
      <c r="CK34" s="488">
        <f t="shared" si="34"/>
        <v>0</v>
      </c>
      <c r="CL34" s="489">
        <f t="shared" si="35"/>
        <v>0</v>
      </c>
      <c r="CM34" s="101"/>
      <c r="CN34" s="101"/>
      <c r="CO34" s="101"/>
      <c r="CP34" s="101"/>
      <c r="CQ34" s="101"/>
      <c r="CR34" s="101"/>
      <c r="CS34" s="101"/>
      <c r="CT34" s="101"/>
      <c r="CU34" s="101"/>
      <c r="CV34" s="101"/>
      <c r="CW34" s="101"/>
      <c r="CX34" s="101"/>
      <c r="CY34" s="101"/>
      <c r="CZ34" s="101"/>
      <c r="DA34" s="101"/>
      <c r="DB34" s="287">
        <v>12</v>
      </c>
      <c r="DC34" s="286">
        <f t="shared" si="36"/>
        <v>12</v>
      </c>
      <c r="DD34" s="306">
        <f t="shared" si="37"/>
        <v>0</v>
      </c>
      <c r="DE34" s="85">
        <f t="shared" si="38"/>
        <v>0</v>
      </c>
      <c r="DF34" s="160">
        <f t="shared" si="39"/>
        <v>11.844116148751908</v>
      </c>
      <c r="DG34" s="112"/>
      <c r="DH34" s="742" t="s">
        <v>216</v>
      </c>
      <c r="DI34" s="743"/>
      <c r="DJ34" s="730">
        <f>COUNTIF($DE$23:$DE$62,"&gt;=71")-COUNTIF($DE$23:$DE$62,"&gt;=81")</f>
        <v>0</v>
      </c>
      <c r="DK34" s="731"/>
      <c r="DU34" s="298">
        <f t="shared" si="4"/>
        <v>12</v>
      </c>
      <c r="DV34" s="301">
        <f t="shared" si="4"/>
        <v>0</v>
      </c>
      <c r="DW34" s="4">
        <f t="shared" si="40"/>
        <v>0</v>
      </c>
      <c r="DX34" s="93">
        <f t="shared" si="41"/>
        <v>0</v>
      </c>
      <c r="DY34" s="240">
        <f t="shared" si="42"/>
        <v>0</v>
      </c>
      <c r="EA34" s="113"/>
    </row>
    <row r="35" spans="1:140" ht="13.2" customHeight="1" x14ac:dyDescent="0.2">
      <c r="A35" s="56">
        <v>13</v>
      </c>
      <c r="B35" s="94">
        <f>国語!B35</f>
        <v>0</v>
      </c>
      <c r="C35" s="95">
        <f>アンケート集計!U16</f>
        <v>0</v>
      </c>
      <c r="D35" s="22" t="str">
        <f t="shared" si="43"/>
        <v>C</v>
      </c>
      <c r="E35" s="186"/>
      <c r="F35" s="187"/>
      <c r="G35" s="187"/>
      <c r="H35" s="187"/>
      <c r="I35" s="187"/>
      <c r="J35" s="187"/>
      <c r="K35" s="187"/>
      <c r="L35" s="187"/>
      <c r="M35" s="187"/>
      <c r="N35" s="187"/>
      <c r="O35" s="204"/>
      <c r="P35" s="224"/>
      <c r="Q35" s="187"/>
      <c r="R35" s="187"/>
      <c r="S35" s="188"/>
      <c r="T35" s="224"/>
      <c r="U35" s="187"/>
      <c r="V35" s="188"/>
      <c r="W35" s="214"/>
      <c r="X35" s="188"/>
      <c r="Y35" s="224"/>
      <c r="Z35" s="187"/>
      <c r="AA35" s="187"/>
      <c r="AB35" s="187"/>
      <c r="AC35" s="187"/>
      <c r="AD35" s="187"/>
      <c r="AE35" s="187"/>
      <c r="AF35" s="187"/>
      <c r="AG35" s="187"/>
      <c r="AH35" s="188"/>
      <c r="AI35" s="224"/>
      <c r="AJ35" s="188"/>
      <c r="AK35" s="224"/>
      <c r="AL35" s="187"/>
      <c r="AM35" s="204"/>
      <c r="AN35" s="186"/>
      <c r="AO35" s="187"/>
      <c r="AP35" s="187"/>
      <c r="AQ35" s="187"/>
      <c r="AR35" s="187"/>
      <c r="AS35" s="188"/>
      <c r="AT35" s="224"/>
      <c r="AU35" s="188"/>
      <c r="AV35" s="224"/>
      <c r="AW35" s="235"/>
      <c r="AX35" s="96">
        <f t="shared" si="5"/>
        <v>0</v>
      </c>
      <c r="AY35" s="311" t="str">
        <f t="shared" si="44"/>
        <v>C</v>
      </c>
      <c r="AZ35" s="97">
        <f t="shared" si="6"/>
        <v>0</v>
      </c>
      <c r="BA35" s="311" t="str">
        <f t="shared" si="45"/>
        <v>C</v>
      </c>
      <c r="BB35" s="96">
        <f t="shared" si="7"/>
        <v>0</v>
      </c>
      <c r="BC35" s="97">
        <f t="shared" si="8"/>
        <v>0</v>
      </c>
      <c r="BD35" s="97">
        <f t="shared" si="9"/>
        <v>0</v>
      </c>
      <c r="BE35" s="98">
        <f t="shared" si="10"/>
        <v>0</v>
      </c>
      <c r="BF35" s="99">
        <f t="shared" si="1"/>
        <v>0</v>
      </c>
      <c r="BG35" s="436">
        <f t="shared" si="46"/>
        <v>11.844116148751908</v>
      </c>
      <c r="BH35" s="83"/>
      <c r="BI35" s="56">
        <f t="shared" si="2"/>
        <v>13</v>
      </c>
      <c r="BJ35" s="94">
        <f t="shared" si="2"/>
        <v>0</v>
      </c>
      <c r="BK35" s="490">
        <f t="shared" si="11"/>
        <v>0</v>
      </c>
      <c r="BL35" s="491" t="str">
        <f t="shared" si="3"/>
        <v>C</v>
      </c>
      <c r="BM35" s="491">
        <f t="shared" si="12"/>
        <v>0</v>
      </c>
      <c r="BN35" s="492" t="str">
        <f t="shared" si="3"/>
        <v>C</v>
      </c>
      <c r="BO35" s="490">
        <f t="shared" si="13"/>
        <v>0</v>
      </c>
      <c r="BP35" s="491">
        <f t="shared" si="14"/>
        <v>0</v>
      </c>
      <c r="BQ35" s="491">
        <f t="shared" si="47"/>
        <v>0</v>
      </c>
      <c r="BR35" s="492">
        <f t="shared" si="15"/>
        <v>0</v>
      </c>
      <c r="BS35" s="477">
        <f t="shared" si="16"/>
        <v>0</v>
      </c>
      <c r="BT35" s="479">
        <f t="shared" si="17"/>
        <v>0</v>
      </c>
      <c r="BU35" s="480">
        <f t="shared" si="18"/>
        <v>0</v>
      </c>
      <c r="BV35" s="479">
        <f t="shared" si="19"/>
        <v>0</v>
      </c>
      <c r="BW35" s="480">
        <f t="shared" si="20"/>
        <v>0</v>
      </c>
      <c r="BX35" s="479">
        <f t="shared" si="21"/>
        <v>0</v>
      </c>
      <c r="BY35" s="480">
        <f t="shared" si="22"/>
        <v>0</v>
      </c>
      <c r="BZ35" s="479">
        <f t="shared" si="23"/>
        <v>0</v>
      </c>
      <c r="CA35" s="480">
        <f t="shared" si="24"/>
        <v>0</v>
      </c>
      <c r="CB35" s="479">
        <f t="shared" si="25"/>
        <v>0</v>
      </c>
      <c r="CC35" s="480">
        <f t="shared" si="26"/>
        <v>0</v>
      </c>
      <c r="CD35" s="479">
        <f t="shared" si="27"/>
        <v>0</v>
      </c>
      <c r="CE35" s="480">
        <f t="shared" si="28"/>
        <v>0</v>
      </c>
      <c r="CF35" s="478">
        <f t="shared" si="29"/>
        <v>0</v>
      </c>
      <c r="CG35" s="477">
        <f t="shared" si="30"/>
        <v>0</v>
      </c>
      <c r="CH35" s="479">
        <f t="shared" si="31"/>
        <v>0</v>
      </c>
      <c r="CI35" s="480">
        <f t="shared" si="32"/>
        <v>0</v>
      </c>
      <c r="CJ35" s="479">
        <f t="shared" si="33"/>
        <v>0</v>
      </c>
      <c r="CK35" s="480">
        <f t="shared" si="34"/>
        <v>0</v>
      </c>
      <c r="CL35" s="481">
        <f t="shared" si="35"/>
        <v>0</v>
      </c>
      <c r="CM35" s="101"/>
      <c r="CN35" s="101"/>
      <c r="CO35" s="101"/>
      <c r="CP35" s="101"/>
      <c r="CQ35" s="101"/>
      <c r="CR35" s="101"/>
      <c r="CS35" s="101"/>
      <c r="CT35" s="101"/>
      <c r="CU35" s="101"/>
      <c r="CV35" s="101"/>
      <c r="CW35" s="101"/>
      <c r="CX35" s="101"/>
      <c r="CY35" s="101"/>
      <c r="CZ35" s="101"/>
      <c r="DA35" s="101"/>
      <c r="DB35" s="287">
        <v>13</v>
      </c>
      <c r="DC35" s="286">
        <f t="shared" si="36"/>
        <v>13</v>
      </c>
      <c r="DD35" s="306">
        <f t="shared" si="37"/>
        <v>0</v>
      </c>
      <c r="DE35" s="85">
        <f t="shared" si="38"/>
        <v>0</v>
      </c>
      <c r="DF35" s="160">
        <f t="shared" si="39"/>
        <v>11.844116148751908</v>
      </c>
      <c r="DG35" s="112"/>
      <c r="DH35" s="728" t="s">
        <v>217</v>
      </c>
      <c r="DI35" s="729"/>
      <c r="DJ35" s="730">
        <f>COUNTIF($DE$23:$DE$62,"&gt;=81")-COUNTIF($DE$23:$DE$62,"&gt;=91")</f>
        <v>0</v>
      </c>
      <c r="DK35" s="731"/>
      <c r="DU35" s="298">
        <f t="shared" si="4"/>
        <v>13</v>
      </c>
      <c r="DV35" s="301">
        <f t="shared" si="4"/>
        <v>0</v>
      </c>
      <c r="DW35" s="4">
        <f t="shared" si="40"/>
        <v>0</v>
      </c>
      <c r="DX35" s="93">
        <f t="shared" si="41"/>
        <v>0</v>
      </c>
      <c r="DY35" s="240">
        <f t="shared" si="42"/>
        <v>0</v>
      </c>
      <c r="EA35" s="104"/>
    </row>
    <row r="36" spans="1:140" ht="13.2" customHeight="1" thickBot="1" x14ac:dyDescent="0.25">
      <c r="A36" s="88">
        <v>14</v>
      </c>
      <c r="B36" s="89">
        <f>国語!B36</f>
        <v>0</v>
      </c>
      <c r="C36" s="90">
        <f>アンケート集計!U17</f>
        <v>0</v>
      </c>
      <c r="D36" s="372" t="str">
        <f t="shared" si="43"/>
        <v>C</v>
      </c>
      <c r="E36" s="183"/>
      <c r="F36" s="184"/>
      <c r="G36" s="184"/>
      <c r="H36" s="184"/>
      <c r="I36" s="184"/>
      <c r="J36" s="184"/>
      <c r="K36" s="184"/>
      <c r="L36" s="184"/>
      <c r="M36" s="184"/>
      <c r="N36" s="184"/>
      <c r="O36" s="203"/>
      <c r="P36" s="223"/>
      <c r="Q36" s="184"/>
      <c r="R36" s="184"/>
      <c r="S36" s="185"/>
      <c r="T36" s="223"/>
      <c r="U36" s="184"/>
      <c r="V36" s="185"/>
      <c r="W36" s="213"/>
      <c r="X36" s="185"/>
      <c r="Y36" s="223"/>
      <c r="Z36" s="184"/>
      <c r="AA36" s="184"/>
      <c r="AB36" s="184"/>
      <c r="AC36" s="184"/>
      <c r="AD36" s="184"/>
      <c r="AE36" s="184"/>
      <c r="AF36" s="184"/>
      <c r="AG36" s="184"/>
      <c r="AH36" s="185"/>
      <c r="AI36" s="223"/>
      <c r="AJ36" s="185"/>
      <c r="AK36" s="223"/>
      <c r="AL36" s="184"/>
      <c r="AM36" s="203"/>
      <c r="AN36" s="183"/>
      <c r="AO36" s="184"/>
      <c r="AP36" s="184"/>
      <c r="AQ36" s="184"/>
      <c r="AR36" s="184"/>
      <c r="AS36" s="185"/>
      <c r="AT36" s="223"/>
      <c r="AU36" s="185"/>
      <c r="AV36" s="223"/>
      <c r="AW36" s="234"/>
      <c r="AX36" s="242">
        <f t="shared" si="5"/>
        <v>0</v>
      </c>
      <c r="AY36" s="313" t="str">
        <f t="shared" si="44"/>
        <v>C</v>
      </c>
      <c r="AZ36" s="91">
        <f t="shared" si="6"/>
        <v>0</v>
      </c>
      <c r="BA36" s="313" t="str">
        <f t="shared" si="45"/>
        <v>C</v>
      </c>
      <c r="BB36" s="242">
        <f t="shared" si="7"/>
        <v>0</v>
      </c>
      <c r="BC36" s="91">
        <f t="shared" si="8"/>
        <v>0</v>
      </c>
      <c r="BD36" s="91">
        <f t="shared" si="9"/>
        <v>0</v>
      </c>
      <c r="BE36" s="92">
        <f t="shared" si="10"/>
        <v>0</v>
      </c>
      <c r="BF36" s="243">
        <f t="shared" si="1"/>
        <v>0</v>
      </c>
      <c r="BG36" s="435">
        <f t="shared" si="46"/>
        <v>11.844116148751908</v>
      </c>
      <c r="BH36" s="83"/>
      <c r="BI36" s="88">
        <f t="shared" si="2"/>
        <v>14</v>
      </c>
      <c r="BJ36" s="89">
        <f t="shared" si="2"/>
        <v>0</v>
      </c>
      <c r="BK36" s="482">
        <f t="shared" si="11"/>
        <v>0</v>
      </c>
      <c r="BL36" s="483" t="str">
        <f t="shared" si="3"/>
        <v>C</v>
      </c>
      <c r="BM36" s="483">
        <f t="shared" si="12"/>
        <v>0</v>
      </c>
      <c r="BN36" s="484" t="str">
        <f t="shared" si="3"/>
        <v>C</v>
      </c>
      <c r="BO36" s="482">
        <f t="shared" si="13"/>
        <v>0</v>
      </c>
      <c r="BP36" s="483">
        <f t="shared" si="14"/>
        <v>0</v>
      </c>
      <c r="BQ36" s="483">
        <f t="shared" si="47"/>
        <v>0</v>
      </c>
      <c r="BR36" s="484">
        <f t="shared" si="15"/>
        <v>0</v>
      </c>
      <c r="BS36" s="485">
        <f t="shared" si="16"/>
        <v>0</v>
      </c>
      <c r="BT36" s="487">
        <f t="shared" si="17"/>
        <v>0</v>
      </c>
      <c r="BU36" s="488">
        <f t="shared" si="18"/>
        <v>0</v>
      </c>
      <c r="BV36" s="487">
        <f t="shared" si="19"/>
        <v>0</v>
      </c>
      <c r="BW36" s="488">
        <f t="shared" si="20"/>
        <v>0</v>
      </c>
      <c r="BX36" s="487">
        <f t="shared" si="21"/>
        <v>0</v>
      </c>
      <c r="BY36" s="488">
        <f t="shared" si="22"/>
        <v>0</v>
      </c>
      <c r="BZ36" s="487">
        <f t="shared" si="23"/>
        <v>0</v>
      </c>
      <c r="CA36" s="488">
        <f t="shared" si="24"/>
        <v>0</v>
      </c>
      <c r="CB36" s="487">
        <f t="shared" si="25"/>
        <v>0</v>
      </c>
      <c r="CC36" s="488">
        <f t="shared" si="26"/>
        <v>0</v>
      </c>
      <c r="CD36" s="487">
        <f t="shared" si="27"/>
        <v>0</v>
      </c>
      <c r="CE36" s="488">
        <f t="shared" si="28"/>
        <v>0</v>
      </c>
      <c r="CF36" s="486">
        <f t="shared" si="29"/>
        <v>0</v>
      </c>
      <c r="CG36" s="485">
        <f t="shared" si="30"/>
        <v>0</v>
      </c>
      <c r="CH36" s="487">
        <f t="shared" si="31"/>
        <v>0</v>
      </c>
      <c r="CI36" s="488">
        <f t="shared" si="32"/>
        <v>0</v>
      </c>
      <c r="CJ36" s="487">
        <f t="shared" si="33"/>
        <v>0</v>
      </c>
      <c r="CK36" s="488">
        <f t="shared" si="34"/>
        <v>0</v>
      </c>
      <c r="CL36" s="489">
        <f t="shared" si="35"/>
        <v>0</v>
      </c>
      <c r="CM36" s="101"/>
      <c r="CN36" s="101"/>
      <c r="CO36" s="101"/>
      <c r="CP36" s="101"/>
      <c r="CQ36" s="101"/>
      <c r="CR36" s="101"/>
      <c r="CS36" s="101"/>
      <c r="CT36" s="101"/>
      <c r="CU36" s="101"/>
      <c r="CV36" s="101"/>
      <c r="CW36" s="101"/>
      <c r="CX36" s="101"/>
      <c r="CY36" s="101"/>
      <c r="CZ36" s="101"/>
      <c r="DA36" s="101"/>
      <c r="DB36" s="287">
        <v>14</v>
      </c>
      <c r="DC36" s="286">
        <f t="shared" si="36"/>
        <v>14</v>
      </c>
      <c r="DD36" s="306">
        <f t="shared" si="37"/>
        <v>0</v>
      </c>
      <c r="DE36" s="85">
        <f t="shared" si="38"/>
        <v>0</v>
      </c>
      <c r="DF36" s="160">
        <f t="shared" si="39"/>
        <v>11.844116148751908</v>
      </c>
      <c r="DG36" s="112"/>
      <c r="DH36" s="768" t="s">
        <v>218</v>
      </c>
      <c r="DI36" s="769"/>
      <c r="DJ36" s="770">
        <f>COUNTIF($DE$23:$DE$62,"&gt;=91")-COUNTIF($DE$23:$DE$62,"&gt;=101")</f>
        <v>0</v>
      </c>
      <c r="DK36" s="771"/>
      <c r="DU36" s="298">
        <f t="shared" si="4"/>
        <v>14</v>
      </c>
      <c r="DV36" s="301">
        <f t="shared" si="4"/>
        <v>0</v>
      </c>
      <c r="DW36" s="4">
        <f t="shared" si="40"/>
        <v>0</v>
      </c>
      <c r="DX36" s="93">
        <f t="shared" si="41"/>
        <v>0</v>
      </c>
      <c r="DY36" s="240">
        <f t="shared" si="42"/>
        <v>0</v>
      </c>
    </row>
    <row r="37" spans="1:140" ht="13.2" customHeight="1" thickBot="1" x14ac:dyDescent="0.25">
      <c r="A37" s="56">
        <v>15</v>
      </c>
      <c r="B37" s="94">
        <f>国語!B37</f>
        <v>0</v>
      </c>
      <c r="C37" s="95">
        <f>アンケート集計!U18</f>
        <v>0</v>
      </c>
      <c r="D37" s="22" t="str">
        <f t="shared" si="43"/>
        <v>C</v>
      </c>
      <c r="E37" s="186"/>
      <c r="F37" s="187"/>
      <c r="G37" s="187"/>
      <c r="H37" s="187"/>
      <c r="I37" s="187"/>
      <c r="J37" s="187"/>
      <c r="K37" s="187"/>
      <c r="L37" s="187"/>
      <c r="M37" s="187"/>
      <c r="N37" s="187"/>
      <c r="O37" s="204"/>
      <c r="P37" s="224"/>
      <c r="Q37" s="187"/>
      <c r="R37" s="187"/>
      <c r="S37" s="188"/>
      <c r="T37" s="224"/>
      <c r="U37" s="187"/>
      <c r="V37" s="188"/>
      <c r="W37" s="214"/>
      <c r="X37" s="188"/>
      <c r="Y37" s="224"/>
      <c r="Z37" s="187"/>
      <c r="AA37" s="187"/>
      <c r="AB37" s="187"/>
      <c r="AC37" s="187"/>
      <c r="AD37" s="187"/>
      <c r="AE37" s="187"/>
      <c r="AF37" s="187"/>
      <c r="AG37" s="187"/>
      <c r="AH37" s="188"/>
      <c r="AI37" s="224"/>
      <c r="AJ37" s="188"/>
      <c r="AK37" s="224"/>
      <c r="AL37" s="187"/>
      <c r="AM37" s="204"/>
      <c r="AN37" s="186"/>
      <c r="AO37" s="187"/>
      <c r="AP37" s="187"/>
      <c r="AQ37" s="187"/>
      <c r="AR37" s="187"/>
      <c r="AS37" s="188"/>
      <c r="AT37" s="224"/>
      <c r="AU37" s="188"/>
      <c r="AV37" s="224"/>
      <c r="AW37" s="235"/>
      <c r="AX37" s="96">
        <f t="shared" si="5"/>
        <v>0</v>
      </c>
      <c r="AY37" s="311" t="str">
        <f t="shared" si="44"/>
        <v>C</v>
      </c>
      <c r="AZ37" s="97">
        <f t="shared" si="6"/>
        <v>0</v>
      </c>
      <c r="BA37" s="311" t="str">
        <f t="shared" si="45"/>
        <v>C</v>
      </c>
      <c r="BB37" s="96">
        <f t="shared" si="7"/>
        <v>0</v>
      </c>
      <c r="BC37" s="97">
        <f t="shared" si="8"/>
        <v>0</v>
      </c>
      <c r="BD37" s="97">
        <f t="shared" si="9"/>
        <v>0</v>
      </c>
      <c r="BE37" s="98">
        <f t="shared" si="10"/>
        <v>0</v>
      </c>
      <c r="BF37" s="99">
        <f t="shared" si="1"/>
        <v>0</v>
      </c>
      <c r="BG37" s="436">
        <f t="shared" si="46"/>
        <v>11.844116148751908</v>
      </c>
      <c r="BH37" s="83"/>
      <c r="BI37" s="56">
        <f t="shared" si="2"/>
        <v>15</v>
      </c>
      <c r="BJ37" s="94">
        <f t="shared" si="2"/>
        <v>0</v>
      </c>
      <c r="BK37" s="490">
        <f t="shared" si="11"/>
        <v>0</v>
      </c>
      <c r="BL37" s="491" t="str">
        <f t="shared" si="3"/>
        <v>C</v>
      </c>
      <c r="BM37" s="491">
        <f t="shared" si="12"/>
        <v>0</v>
      </c>
      <c r="BN37" s="492" t="str">
        <f t="shared" si="3"/>
        <v>C</v>
      </c>
      <c r="BO37" s="490">
        <f t="shared" si="13"/>
        <v>0</v>
      </c>
      <c r="BP37" s="491">
        <f t="shared" si="14"/>
        <v>0</v>
      </c>
      <c r="BQ37" s="491">
        <f t="shared" si="47"/>
        <v>0</v>
      </c>
      <c r="BR37" s="492">
        <f t="shared" si="15"/>
        <v>0</v>
      </c>
      <c r="BS37" s="477">
        <f t="shared" si="16"/>
        <v>0</v>
      </c>
      <c r="BT37" s="479">
        <f t="shared" si="17"/>
        <v>0</v>
      </c>
      <c r="BU37" s="480">
        <f t="shared" si="18"/>
        <v>0</v>
      </c>
      <c r="BV37" s="479">
        <f t="shared" si="19"/>
        <v>0</v>
      </c>
      <c r="BW37" s="480">
        <f t="shared" si="20"/>
        <v>0</v>
      </c>
      <c r="BX37" s="479">
        <f t="shared" si="21"/>
        <v>0</v>
      </c>
      <c r="BY37" s="480">
        <f t="shared" si="22"/>
        <v>0</v>
      </c>
      <c r="BZ37" s="479">
        <f t="shared" si="23"/>
        <v>0</v>
      </c>
      <c r="CA37" s="480">
        <f t="shared" si="24"/>
        <v>0</v>
      </c>
      <c r="CB37" s="479">
        <f t="shared" si="25"/>
        <v>0</v>
      </c>
      <c r="CC37" s="480">
        <f t="shared" si="26"/>
        <v>0</v>
      </c>
      <c r="CD37" s="479">
        <f t="shared" si="27"/>
        <v>0</v>
      </c>
      <c r="CE37" s="480">
        <f t="shared" si="28"/>
        <v>0</v>
      </c>
      <c r="CF37" s="478">
        <f t="shared" si="29"/>
        <v>0</v>
      </c>
      <c r="CG37" s="477">
        <f t="shared" si="30"/>
        <v>0</v>
      </c>
      <c r="CH37" s="479">
        <f t="shared" si="31"/>
        <v>0</v>
      </c>
      <c r="CI37" s="480">
        <f t="shared" si="32"/>
        <v>0</v>
      </c>
      <c r="CJ37" s="479">
        <f t="shared" si="33"/>
        <v>0</v>
      </c>
      <c r="CK37" s="480">
        <f t="shared" si="34"/>
        <v>0</v>
      </c>
      <c r="CL37" s="481">
        <f t="shared" si="35"/>
        <v>0</v>
      </c>
      <c r="CM37" s="101"/>
      <c r="CN37" s="101"/>
      <c r="CO37" s="101"/>
      <c r="CP37" s="101"/>
      <c r="CQ37" s="101"/>
      <c r="CR37" s="101"/>
      <c r="CS37" s="101"/>
      <c r="CT37" s="101"/>
      <c r="CU37" s="101"/>
      <c r="CV37" s="101"/>
      <c r="CW37" s="101"/>
      <c r="CX37" s="101"/>
      <c r="CY37" s="101"/>
      <c r="CZ37" s="101"/>
      <c r="DA37" s="101"/>
      <c r="DB37" s="287">
        <v>15</v>
      </c>
      <c r="DC37" s="286">
        <f t="shared" si="36"/>
        <v>15</v>
      </c>
      <c r="DD37" s="306">
        <f t="shared" si="37"/>
        <v>0</v>
      </c>
      <c r="DE37" s="85">
        <f t="shared" si="38"/>
        <v>0</v>
      </c>
      <c r="DF37" s="160">
        <f t="shared" si="39"/>
        <v>11.844116148751908</v>
      </c>
      <c r="DG37" s="112"/>
      <c r="DH37" s="772" t="s">
        <v>219</v>
      </c>
      <c r="DI37" s="773"/>
      <c r="DJ37" s="774">
        <f>SUM(DJ27:DK36)</f>
        <v>40</v>
      </c>
      <c r="DK37" s="775"/>
      <c r="DU37" s="298">
        <f t="shared" si="4"/>
        <v>15</v>
      </c>
      <c r="DV37" s="301">
        <f t="shared" si="4"/>
        <v>0</v>
      </c>
      <c r="DW37" s="4">
        <f t="shared" si="40"/>
        <v>0</v>
      </c>
      <c r="DX37" s="93">
        <f t="shared" si="41"/>
        <v>0</v>
      </c>
      <c r="DY37" s="240">
        <f t="shared" si="42"/>
        <v>0</v>
      </c>
    </row>
    <row r="38" spans="1:140" ht="13.2" customHeight="1" x14ac:dyDescent="0.2">
      <c r="A38" s="88">
        <v>16</v>
      </c>
      <c r="B38" s="89">
        <f>国語!B38</f>
        <v>0</v>
      </c>
      <c r="C38" s="90">
        <f>アンケート集計!U19</f>
        <v>0</v>
      </c>
      <c r="D38" s="372" t="str">
        <f t="shared" si="43"/>
        <v>C</v>
      </c>
      <c r="E38" s="183"/>
      <c r="F38" s="184"/>
      <c r="G38" s="184"/>
      <c r="H38" s="184"/>
      <c r="I38" s="184"/>
      <c r="J38" s="184"/>
      <c r="K38" s="184"/>
      <c r="L38" s="184"/>
      <c r="M38" s="184"/>
      <c r="N38" s="184"/>
      <c r="O38" s="203"/>
      <c r="P38" s="223"/>
      <c r="Q38" s="184"/>
      <c r="R38" s="184"/>
      <c r="S38" s="185"/>
      <c r="T38" s="223"/>
      <c r="U38" s="184"/>
      <c r="V38" s="185"/>
      <c r="W38" s="213"/>
      <c r="X38" s="185"/>
      <c r="Y38" s="223"/>
      <c r="Z38" s="184"/>
      <c r="AA38" s="184"/>
      <c r="AB38" s="184"/>
      <c r="AC38" s="184"/>
      <c r="AD38" s="184"/>
      <c r="AE38" s="184"/>
      <c r="AF38" s="184"/>
      <c r="AG38" s="184"/>
      <c r="AH38" s="185"/>
      <c r="AI38" s="223"/>
      <c r="AJ38" s="185"/>
      <c r="AK38" s="223"/>
      <c r="AL38" s="184"/>
      <c r="AM38" s="203"/>
      <c r="AN38" s="183"/>
      <c r="AO38" s="184"/>
      <c r="AP38" s="184"/>
      <c r="AQ38" s="184"/>
      <c r="AR38" s="184"/>
      <c r="AS38" s="185"/>
      <c r="AT38" s="223"/>
      <c r="AU38" s="185"/>
      <c r="AV38" s="223"/>
      <c r="AW38" s="234"/>
      <c r="AX38" s="242">
        <f t="shared" si="5"/>
        <v>0</v>
      </c>
      <c r="AY38" s="313" t="str">
        <f t="shared" si="44"/>
        <v>C</v>
      </c>
      <c r="AZ38" s="91">
        <f t="shared" si="6"/>
        <v>0</v>
      </c>
      <c r="BA38" s="313" t="str">
        <f t="shared" si="45"/>
        <v>C</v>
      </c>
      <c r="BB38" s="242">
        <f t="shared" si="7"/>
        <v>0</v>
      </c>
      <c r="BC38" s="91">
        <f t="shared" si="8"/>
        <v>0</v>
      </c>
      <c r="BD38" s="91">
        <f t="shared" si="9"/>
        <v>0</v>
      </c>
      <c r="BE38" s="92">
        <f t="shared" si="10"/>
        <v>0</v>
      </c>
      <c r="BF38" s="243">
        <f t="shared" si="1"/>
        <v>0</v>
      </c>
      <c r="BG38" s="435">
        <f t="shared" si="46"/>
        <v>11.844116148751908</v>
      </c>
      <c r="BH38" s="83"/>
      <c r="BI38" s="88">
        <f t="shared" si="2"/>
        <v>16</v>
      </c>
      <c r="BJ38" s="89">
        <f t="shared" si="2"/>
        <v>0</v>
      </c>
      <c r="BK38" s="482">
        <f t="shared" si="11"/>
        <v>0</v>
      </c>
      <c r="BL38" s="483" t="str">
        <f t="shared" si="3"/>
        <v>C</v>
      </c>
      <c r="BM38" s="483">
        <f t="shared" si="12"/>
        <v>0</v>
      </c>
      <c r="BN38" s="484" t="str">
        <f t="shared" si="3"/>
        <v>C</v>
      </c>
      <c r="BO38" s="482">
        <f t="shared" si="13"/>
        <v>0</v>
      </c>
      <c r="BP38" s="483">
        <f t="shared" si="14"/>
        <v>0</v>
      </c>
      <c r="BQ38" s="483">
        <f t="shared" si="47"/>
        <v>0</v>
      </c>
      <c r="BR38" s="484">
        <f t="shared" si="15"/>
        <v>0</v>
      </c>
      <c r="BS38" s="485">
        <f t="shared" si="16"/>
        <v>0</v>
      </c>
      <c r="BT38" s="487">
        <f t="shared" si="17"/>
        <v>0</v>
      </c>
      <c r="BU38" s="488">
        <f t="shared" si="18"/>
        <v>0</v>
      </c>
      <c r="BV38" s="487">
        <f t="shared" si="19"/>
        <v>0</v>
      </c>
      <c r="BW38" s="488">
        <f t="shared" si="20"/>
        <v>0</v>
      </c>
      <c r="BX38" s="487">
        <f t="shared" si="21"/>
        <v>0</v>
      </c>
      <c r="BY38" s="488">
        <f t="shared" si="22"/>
        <v>0</v>
      </c>
      <c r="BZ38" s="487">
        <f t="shared" si="23"/>
        <v>0</v>
      </c>
      <c r="CA38" s="488">
        <f t="shared" si="24"/>
        <v>0</v>
      </c>
      <c r="CB38" s="487">
        <f t="shared" si="25"/>
        <v>0</v>
      </c>
      <c r="CC38" s="488">
        <f t="shared" si="26"/>
        <v>0</v>
      </c>
      <c r="CD38" s="487">
        <f t="shared" si="27"/>
        <v>0</v>
      </c>
      <c r="CE38" s="488">
        <f t="shared" si="28"/>
        <v>0</v>
      </c>
      <c r="CF38" s="486">
        <f t="shared" si="29"/>
        <v>0</v>
      </c>
      <c r="CG38" s="485">
        <f t="shared" si="30"/>
        <v>0</v>
      </c>
      <c r="CH38" s="487">
        <f t="shared" si="31"/>
        <v>0</v>
      </c>
      <c r="CI38" s="488">
        <f t="shared" si="32"/>
        <v>0</v>
      </c>
      <c r="CJ38" s="487">
        <f t="shared" si="33"/>
        <v>0</v>
      </c>
      <c r="CK38" s="488">
        <f t="shared" si="34"/>
        <v>0</v>
      </c>
      <c r="CL38" s="489">
        <f t="shared" si="35"/>
        <v>0</v>
      </c>
      <c r="CM38" s="101"/>
      <c r="CN38" s="101"/>
      <c r="CO38" s="101"/>
      <c r="CP38" s="101"/>
      <c r="CQ38" s="101"/>
      <c r="CR38" s="101"/>
      <c r="CS38" s="101"/>
      <c r="CT38" s="101"/>
      <c r="CU38" s="101"/>
      <c r="CV38" s="101"/>
      <c r="CW38" s="101"/>
      <c r="CX38" s="101"/>
      <c r="CY38" s="101"/>
      <c r="CZ38" s="101"/>
      <c r="DA38" s="101"/>
      <c r="DB38" s="287">
        <v>16</v>
      </c>
      <c r="DC38" s="286">
        <f t="shared" si="36"/>
        <v>16</v>
      </c>
      <c r="DD38" s="306">
        <f t="shared" si="37"/>
        <v>0</v>
      </c>
      <c r="DE38" s="85">
        <f t="shared" si="38"/>
        <v>0</v>
      </c>
      <c r="DF38" s="160">
        <f t="shared" si="39"/>
        <v>11.844116148751908</v>
      </c>
      <c r="DG38" s="112"/>
      <c r="DU38" s="298">
        <f t="shared" si="4"/>
        <v>16</v>
      </c>
      <c r="DV38" s="301">
        <f t="shared" si="4"/>
        <v>0</v>
      </c>
      <c r="DW38" s="4">
        <f t="shared" si="40"/>
        <v>0</v>
      </c>
      <c r="DX38" s="93">
        <f t="shared" si="41"/>
        <v>0</v>
      </c>
      <c r="DY38" s="240">
        <f t="shared" si="42"/>
        <v>0</v>
      </c>
    </row>
    <row r="39" spans="1:140" ht="13.2" customHeight="1" x14ac:dyDescent="0.2">
      <c r="A39" s="56">
        <v>17</v>
      </c>
      <c r="B39" s="94">
        <f>国語!B39</f>
        <v>0</v>
      </c>
      <c r="C39" s="95">
        <f>アンケート集計!U20</f>
        <v>0</v>
      </c>
      <c r="D39" s="22" t="str">
        <f t="shared" si="43"/>
        <v>C</v>
      </c>
      <c r="E39" s="186"/>
      <c r="F39" s="187"/>
      <c r="G39" s="187"/>
      <c r="H39" s="187"/>
      <c r="I39" s="187"/>
      <c r="J39" s="187"/>
      <c r="K39" s="187"/>
      <c r="L39" s="187"/>
      <c r="M39" s="187"/>
      <c r="N39" s="187"/>
      <c r="O39" s="204"/>
      <c r="P39" s="224"/>
      <c r="Q39" s="187"/>
      <c r="R39" s="187"/>
      <c r="S39" s="188"/>
      <c r="T39" s="224"/>
      <c r="U39" s="187"/>
      <c r="V39" s="188"/>
      <c r="W39" s="214"/>
      <c r="X39" s="188"/>
      <c r="Y39" s="224"/>
      <c r="Z39" s="187"/>
      <c r="AA39" s="187"/>
      <c r="AB39" s="187"/>
      <c r="AC39" s="187"/>
      <c r="AD39" s="187"/>
      <c r="AE39" s="187"/>
      <c r="AF39" s="187"/>
      <c r="AG39" s="187"/>
      <c r="AH39" s="188"/>
      <c r="AI39" s="224"/>
      <c r="AJ39" s="188"/>
      <c r="AK39" s="224"/>
      <c r="AL39" s="187"/>
      <c r="AM39" s="204"/>
      <c r="AN39" s="186"/>
      <c r="AO39" s="187"/>
      <c r="AP39" s="187"/>
      <c r="AQ39" s="187"/>
      <c r="AR39" s="187"/>
      <c r="AS39" s="188"/>
      <c r="AT39" s="224"/>
      <c r="AU39" s="188"/>
      <c r="AV39" s="224"/>
      <c r="AW39" s="235"/>
      <c r="AX39" s="96">
        <f t="shared" si="5"/>
        <v>0</v>
      </c>
      <c r="AY39" s="311" t="str">
        <f t="shared" si="44"/>
        <v>C</v>
      </c>
      <c r="AZ39" s="97">
        <f t="shared" si="6"/>
        <v>0</v>
      </c>
      <c r="BA39" s="311" t="str">
        <f t="shared" si="45"/>
        <v>C</v>
      </c>
      <c r="BB39" s="96">
        <f t="shared" si="7"/>
        <v>0</v>
      </c>
      <c r="BC39" s="97">
        <f t="shared" si="8"/>
        <v>0</v>
      </c>
      <c r="BD39" s="97">
        <f t="shared" si="9"/>
        <v>0</v>
      </c>
      <c r="BE39" s="98">
        <f t="shared" si="10"/>
        <v>0</v>
      </c>
      <c r="BF39" s="99">
        <f t="shared" si="1"/>
        <v>0</v>
      </c>
      <c r="BG39" s="436">
        <f t="shared" si="46"/>
        <v>11.844116148751908</v>
      </c>
      <c r="BH39" s="83"/>
      <c r="BI39" s="56">
        <f t="shared" si="2"/>
        <v>17</v>
      </c>
      <c r="BJ39" s="94">
        <f t="shared" si="2"/>
        <v>0</v>
      </c>
      <c r="BK39" s="490">
        <f t="shared" si="11"/>
        <v>0</v>
      </c>
      <c r="BL39" s="491" t="str">
        <f t="shared" ref="BL39:BL62" si="48">AY39</f>
        <v>C</v>
      </c>
      <c r="BM39" s="491">
        <f t="shared" si="12"/>
        <v>0</v>
      </c>
      <c r="BN39" s="492" t="str">
        <f t="shared" ref="BN39:BN62" si="49">BA39</f>
        <v>C</v>
      </c>
      <c r="BO39" s="490">
        <f t="shared" si="13"/>
        <v>0</v>
      </c>
      <c r="BP39" s="491">
        <f t="shared" si="14"/>
        <v>0</v>
      </c>
      <c r="BQ39" s="491">
        <f t="shared" si="47"/>
        <v>0</v>
      </c>
      <c r="BR39" s="492">
        <f t="shared" si="15"/>
        <v>0</v>
      </c>
      <c r="BS39" s="477">
        <f t="shared" si="16"/>
        <v>0</v>
      </c>
      <c r="BT39" s="479">
        <f t="shared" si="17"/>
        <v>0</v>
      </c>
      <c r="BU39" s="480">
        <f t="shared" si="18"/>
        <v>0</v>
      </c>
      <c r="BV39" s="479">
        <f t="shared" si="19"/>
        <v>0</v>
      </c>
      <c r="BW39" s="480">
        <f t="shared" si="20"/>
        <v>0</v>
      </c>
      <c r="BX39" s="479">
        <f t="shared" si="21"/>
        <v>0</v>
      </c>
      <c r="BY39" s="480">
        <f t="shared" si="22"/>
        <v>0</v>
      </c>
      <c r="BZ39" s="479">
        <f t="shared" si="23"/>
        <v>0</v>
      </c>
      <c r="CA39" s="480">
        <f t="shared" si="24"/>
        <v>0</v>
      </c>
      <c r="CB39" s="479">
        <f t="shared" si="25"/>
        <v>0</v>
      </c>
      <c r="CC39" s="480">
        <f t="shared" si="26"/>
        <v>0</v>
      </c>
      <c r="CD39" s="479">
        <f t="shared" si="27"/>
        <v>0</v>
      </c>
      <c r="CE39" s="480">
        <f t="shared" si="28"/>
        <v>0</v>
      </c>
      <c r="CF39" s="478">
        <f t="shared" si="29"/>
        <v>0</v>
      </c>
      <c r="CG39" s="477">
        <f t="shared" si="30"/>
        <v>0</v>
      </c>
      <c r="CH39" s="479">
        <f t="shared" si="31"/>
        <v>0</v>
      </c>
      <c r="CI39" s="480">
        <f t="shared" si="32"/>
        <v>0</v>
      </c>
      <c r="CJ39" s="479">
        <f t="shared" si="33"/>
        <v>0</v>
      </c>
      <c r="CK39" s="480">
        <f t="shared" si="34"/>
        <v>0</v>
      </c>
      <c r="CL39" s="481">
        <f t="shared" si="35"/>
        <v>0</v>
      </c>
      <c r="CM39" s="101"/>
      <c r="CN39" s="101"/>
      <c r="CO39" s="101"/>
      <c r="CP39" s="101"/>
      <c r="CQ39" s="101"/>
      <c r="CR39" s="101"/>
      <c r="CS39" s="101"/>
      <c r="CT39" s="101"/>
      <c r="CU39" s="101"/>
      <c r="CV39" s="101"/>
      <c r="CW39" s="101"/>
      <c r="CX39" s="101"/>
      <c r="CY39" s="101"/>
      <c r="CZ39" s="101"/>
      <c r="DA39" s="101"/>
      <c r="DB39" s="287">
        <v>17</v>
      </c>
      <c r="DC39" s="286">
        <f t="shared" si="36"/>
        <v>17</v>
      </c>
      <c r="DD39" s="306">
        <f t="shared" si="37"/>
        <v>0</v>
      </c>
      <c r="DE39" s="85">
        <f t="shared" si="38"/>
        <v>0</v>
      </c>
      <c r="DF39" s="160">
        <f t="shared" si="39"/>
        <v>11.844116148751908</v>
      </c>
      <c r="DG39" s="351"/>
      <c r="DH39" s="352"/>
      <c r="DI39" s="352"/>
      <c r="DJ39" s="352"/>
      <c r="DK39" s="352"/>
      <c r="DL39" s="352"/>
      <c r="DM39" s="352"/>
      <c r="DN39" s="352"/>
      <c r="DO39" s="352"/>
      <c r="DP39" s="352"/>
      <c r="DQ39" s="352"/>
      <c r="DR39" s="352"/>
      <c r="DS39" s="352"/>
      <c r="DT39" s="350"/>
      <c r="DU39" s="298">
        <f t="shared" si="4"/>
        <v>17</v>
      </c>
      <c r="DV39" s="301">
        <f t="shared" si="4"/>
        <v>0</v>
      </c>
      <c r="DW39" s="4">
        <f t="shared" si="40"/>
        <v>0</v>
      </c>
      <c r="DX39" s="93">
        <f t="shared" si="41"/>
        <v>0</v>
      </c>
      <c r="DY39" s="240">
        <f t="shared" si="42"/>
        <v>0</v>
      </c>
    </row>
    <row r="40" spans="1:140" ht="13.2" customHeight="1" x14ac:dyDescent="0.2">
      <c r="A40" s="88">
        <v>18</v>
      </c>
      <c r="B40" s="89">
        <f>国語!B40</f>
        <v>0</v>
      </c>
      <c r="C40" s="90">
        <f>アンケート集計!U21</f>
        <v>0</v>
      </c>
      <c r="D40" s="372" t="str">
        <f t="shared" si="43"/>
        <v>C</v>
      </c>
      <c r="E40" s="183"/>
      <c r="F40" s="184"/>
      <c r="G40" s="184"/>
      <c r="H40" s="184"/>
      <c r="I40" s="184"/>
      <c r="J40" s="184"/>
      <c r="K40" s="184"/>
      <c r="L40" s="184"/>
      <c r="M40" s="184"/>
      <c r="N40" s="184"/>
      <c r="O40" s="203"/>
      <c r="P40" s="223"/>
      <c r="Q40" s="184"/>
      <c r="R40" s="184"/>
      <c r="S40" s="185"/>
      <c r="T40" s="223"/>
      <c r="U40" s="184"/>
      <c r="V40" s="185"/>
      <c r="W40" s="213"/>
      <c r="X40" s="185"/>
      <c r="Y40" s="223"/>
      <c r="Z40" s="184"/>
      <c r="AA40" s="184"/>
      <c r="AB40" s="184"/>
      <c r="AC40" s="184"/>
      <c r="AD40" s="184"/>
      <c r="AE40" s="184"/>
      <c r="AF40" s="184"/>
      <c r="AG40" s="184"/>
      <c r="AH40" s="185"/>
      <c r="AI40" s="223"/>
      <c r="AJ40" s="185"/>
      <c r="AK40" s="223"/>
      <c r="AL40" s="184"/>
      <c r="AM40" s="203"/>
      <c r="AN40" s="183"/>
      <c r="AO40" s="184"/>
      <c r="AP40" s="184"/>
      <c r="AQ40" s="184"/>
      <c r="AR40" s="184"/>
      <c r="AS40" s="185"/>
      <c r="AT40" s="223"/>
      <c r="AU40" s="185"/>
      <c r="AV40" s="223"/>
      <c r="AW40" s="234"/>
      <c r="AX40" s="242">
        <f t="shared" si="5"/>
        <v>0</v>
      </c>
      <c r="AY40" s="313" t="str">
        <f t="shared" si="44"/>
        <v>C</v>
      </c>
      <c r="AZ40" s="91">
        <f t="shared" si="6"/>
        <v>0</v>
      </c>
      <c r="BA40" s="313" t="str">
        <f t="shared" si="45"/>
        <v>C</v>
      </c>
      <c r="BB40" s="242">
        <f t="shared" si="7"/>
        <v>0</v>
      </c>
      <c r="BC40" s="91">
        <f t="shared" si="8"/>
        <v>0</v>
      </c>
      <c r="BD40" s="91">
        <f t="shared" si="9"/>
        <v>0</v>
      </c>
      <c r="BE40" s="92">
        <f t="shared" si="10"/>
        <v>0</v>
      </c>
      <c r="BF40" s="243">
        <f t="shared" si="1"/>
        <v>0</v>
      </c>
      <c r="BG40" s="435">
        <f t="shared" si="46"/>
        <v>11.844116148751908</v>
      </c>
      <c r="BH40" s="83"/>
      <c r="BI40" s="88">
        <f t="shared" si="2"/>
        <v>18</v>
      </c>
      <c r="BJ40" s="89">
        <f t="shared" si="2"/>
        <v>0</v>
      </c>
      <c r="BK40" s="482">
        <f t="shared" si="11"/>
        <v>0</v>
      </c>
      <c r="BL40" s="483" t="str">
        <f t="shared" si="48"/>
        <v>C</v>
      </c>
      <c r="BM40" s="483">
        <f t="shared" si="12"/>
        <v>0</v>
      </c>
      <c r="BN40" s="484" t="str">
        <f t="shared" si="49"/>
        <v>C</v>
      </c>
      <c r="BO40" s="482">
        <f t="shared" si="13"/>
        <v>0</v>
      </c>
      <c r="BP40" s="483">
        <f t="shared" si="14"/>
        <v>0</v>
      </c>
      <c r="BQ40" s="483">
        <f t="shared" si="47"/>
        <v>0</v>
      </c>
      <c r="BR40" s="484">
        <f t="shared" si="15"/>
        <v>0</v>
      </c>
      <c r="BS40" s="485">
        <f t="shared" si="16"/>
        <v>0</v>
      </c>
      <c r="BT40" s="487">
        <f t="shared" si="17"/>
        <v>0</v>
      </c>
      <c r="BU40" s="488">
        <f t="shared" si="18"/>
        <v>0</v>
      </c>
      <c r="BV40" s="487">
        <f t="shared" si="19"/>
        <v>0</v>
      </c>
      <c r="BW40" s="488">
        <f t="shared" si="20"/>
        <v>0</v>
      </c>
      <c r="BX40" s="487">
        <f t="shared" si="21"/>
        <v>0</v>
      </c>
      <c r="BY40" s="488">
        <f t="shared" si="22"/>
        <v>0</v>
      </c>
      <c r="BZ40" s="487">
        <f t="shared" si="23"/>
        <v>0</v>
      </c>
      <c r="CA40" s="488">
        <f t="shared" si="24"/>
        <v>0</v>
      </c>
      <c r="CB40" s="487">
        <f t="shared" si="25"/>
        <v>0</v>
      </c>
      <c r="CC40" s="488">
        <f t="shared" si="26"/>
        <v>0</v>
      </c>
      <c r="CD40" s="487">
        <f t="shared" si="27"/>
        <v>0</v>
      </c>
      <c r="CE40" s="488">
        <f t="shared" si="28"/>
        <v>0</v>
      </c>
      <c r="CF40" s="486">
        <f t="shared" si="29"/>
        <v>0</v>
      </c>
      <c r="CG40" s="485">
        <f t="shared" si="30"/>
        <v>0</v>
      </c>
      <c r="CH40" s="487">
        <f t="shared" si="31"/>
        <v>0</v>
      </c>
      <c r="CI40" s="488">
        <f t="shared" si="32"/>
        <v>0</v>
      </c>
      <c r="CJ40" s="487">
        <f t="shared" si="33"/>
        <v>0</v>
      </c>
      <c r="CK40" s="488">
        <f t="shared" si="34"/>
        <v>0</v>
      </c>
      <c r="CL40" s="489">
        <f t="shared" si="35"/>
        <v>0</v>
      </c>
      <c r="CM40" s="101"/>
      <c r="CN40" s="101"/>
      <c r="CO40" s="101"/>
      <c r="CP40" s="101"/>
      <c r="CQ40" s="101"/>
      <c r="CR40" s="101"/>
      <c r="CS40" s="101"/>
      <c r="CT40" s="101"/>
      <c r="CU40" s="101"/>
      <c r="CV40" s="101"/>
      <c r="CW40" s="101"/>
      <c r="CX40" s="101"/>
      <c r="CY40" s="101"/>
      <c r="CZ40" s="101"/>
      <c r="DA40" s="101"/>
      <c r="DB40" s="287">
        <v>18</v>
      </c>
      <c r="DC40" s="286">
        <f t="shared" si="36"/>
        <v>18</v>
      </c>
      <c r="DD40" s="306">
        <f t="shared" si="37"/>
        <v>0</v>
      </c>
      <c r="DE40" s="85">
        <f t="shared" si="38"/>
        <v>0</v>
      </c>
      <c r="DF40" s="160">
        <f t="shared" si="39"/>
        <v>11.844116148751908</v>
      </c>
      <c r="DG40" s="351"/>
      <c r="DH40" s="352"/>
      <c r="DI40" s="352"/>
      <c r="DJ40" s="352"/>
      <c r="DK40" s="352"/>
      <c r="DL40" s="352"/>
      <c r="DM40" s="352"/>
      <c r="DN40" s="352"/>
      <c r="DO40" s="352"/>
      <c r="DP40" s="352"/>
      <c r="DQ40" s="352"/>
      <c r="DR40" s="352"/>
      <c r="DS40" s="352"/>
      <c r="DT40" s="350"/>
      <c r="DU40" s="298">
        <f t="shared" si="4"/>
        <v>18</v>
      </c>
      <c r="DV40" s="301">
        <f t="shared" si="4"/>
        <v>0</v>
      </c>
      <c r="DW40" s="4">
        <f t="shared" si="40"/>
        <v>0</v>
      </c>
      <c r="DX40" s="93">
        <f t="shared" si="41"/>
        <v>0</v>
      </c>
      <c r="DY40" s="240">
        <f t="shared" si="42"/>
        <v>0</v>
      </c>
      <c r="EA40" s="41"/>
      <c r="EB40" s="41"/>
      <c r="EC40" s="41"/>
      <c r="ED40" s="41"/>
      <c r="EE40" s="41"/>
      <c r="EF40" s="41"/>
      <c r="EG40" s="41"/>
      <c r="EH40" s="41"/>
      <c r="EI40" s="114"/>
      <c r="EJ40" s="114"/>
    </row>
    <row r="41" spans="1:140" ht="13.2" customHeight="1" x14ac:dyDescent="0.2">
      <c r="A41" s="56">
        <v>19</v>
      </c>
      <c r="B41" s="94">
        <f>国語!B41</f>
        <v>0</v>
      </c>
      <c r="C41" s="95">
        <f>アンケート集計!U22</f>
        <v>0</v>
      </c>
      <c r="D41" s="22" t="str">
        <f t="shared" si="43"/>
        <v>C</v>
      </c>
      <c r="E41" s="186"/>
      <c r="F41" s="187"/>
      <c r="G41" s="187"/>
      <c r="H41" s="187"/>
      <c r="I41" s="187"/>
      <c r="J41" s="187"/>
      <c r="K41" s="187"/>
      <c r="L41" s="187"/>
      <c r="M41" s="187"/>
      <c r="N41" s="187"/>
      <c r="O41" s="204"/>
      <c r="P41" s="224"/>
      <c r="Q41" s="187"/>
      <c r="R41" s="187"/>
      <c r="S41" s="188"/>
      <c r="T41" s="224"/>
      <c r="U41" s="187"/>
      <c r="V41" s="188"/>
      <c r="W41" s="214"/>
      <c r="X41" s="188"/>
      <c r="Y41" s="224"/>
      <c r="Z41" s="187"/>
      <c r="AA41" s="187"/>
      <c r="AB41" s="187"/>
      <c r="AC41" s="187"/>
      <c r="AD41" s="187"/>
      <c r="AE41" s="187"/>
      <c r="AF41" s="187"/>
      <c r="AG41" s="187"/>
      <c r="AH41" s="188"/>
      <c r="AI41" s="224"/>
      <c r="AJ41" s="188"/>
      <c r="AK41" s="224"/>
      <c r="AL41" s="187"/>
      <c r="AM41" s="204"/>
      <c r="AN41" s="186"/>
      <c r="AO41" s="187"/>
      <c r="AP41" s="187"/>
      <c r="AQ41" s="187"/>
      <c r="AR41" s="187"/>
      <c r="AS41" s="188"/>
      <c r="AT41" s="224"/>
      <c r="AU41" s="188"/>
      <c r="AV41" s="224"/>
      <c r="AW41" s="235"/>
      <c r="AX41" s="96">
        <f t="shared" si="5"/>
        <v>0</v>
      </c>
      <c r="AY41" s="311" t="str">
        <f t="shared" si="44"/>
        <v>C</v>
      </c>
      <c r="AZ41" s="97">
        <f t="shared" si="6"/>
        <v>0</v>
      </c>
      <c r="BA41" s="311" t="str">
        <f t="shared" si="45"/>
        <v>C</v>
      </c>
      <c r="BB41" s="96">
        <f t="shared" si="7"/>
        <v>0</v>
      </c>
      <c r="BC41" s="97">
        <f t="shared" si="8"/>
        <v>0</v>
      </c>
      <c r="BD41" s="97">
        <f t="shared" si="9"/>
        <v>0</v>
      </c>
      <c r="BE41" s="98">
        <f t="shared" si="10"/>
        <v>0</v>
      </c>
      <c r="BF41" s="99">
        <f t="shared" si="1"/>
        <v>0</v>
      </c>
      <c r="BG41" s="436">
        <f t="shared" si="46"/>
        <v>11.844116148751908</v>
      </c>
      <c r="BH41" s="83"/>
      <c r="BI41" s="56">
        <f t="shared" si="2"/>
        <v>19</v>
      </c>
      <c r="BJ41" s="94">
        <f t="shared" si="2"/>
        <v>0</v>
      </c>
      <c r="BK41" s="490">
        <f t="shared" si="11"/>
        <v>0</v>
      </c>
      <c r="BL41" s="491" t="str">
        <f t="shared" si="48"/>
        <v>C</v>
      </c>
      <c r="BM41" s="491">
        <f t="shared" si="12"/>
        <v>0</v>
      </c>
      <c r="BN41" s="492" t="str">
        <f t="shared" si="49"/>
        <v>C</v>
      </c>
      <c r="BO41" s="490">
        <f t="shared" si="13"/>
        <v>0</v>
      </c>
      <c r="BP41" s="491">
        <f t="shared" si="14"/>
        <v>0</v>
      </c>
      <c r="BQ41" s="491">
        <f t="shared" si="47"/>
        <v>0</v>
      </c>
      <c r="BR41" s="492">
        <f t="shared" si="15"/>
        <v>0</v>
      </c>
      <c r="BS41" s="477">
        <f t="shared" si="16"/>
        <v>0</v>
      </c>
      <c r="BT41" s="479">
        <f t="shared" si="17"/>
        <v>0</v>
      </c>
      <c r="BU41" s="480">
        <f t="shared" si="18"/>
        <v>0</v>
      </c>
      <c r="BV41" s="479">
        <f t="shared" si="19"/>
        <v>0</v>
      </c>
      <c r="BW41" s="480">
        <f t="shared" si="20"/>
        <v>0</v>
      </c>
      <c r="BX41" s="479">
        <f t="shared" si="21"/>
        <v>0</v>
      </c>
      <c r="BY41" s="480">
        <f t="shared" si="22"/>
        <v>0</v>
      </c>
      <c r="BZ41" s="479">
        <f t="shared" si="23"/>
        <v>0</v>
      </c>
      <c r="CA41" s="480">
        <f t="shared" si="24"/>
        <v>0</v>
      </c>
      <c r="CB41" s="479">
        <f t="shared" si="25"/>
        <v>0</v>
      </c>
      <c r="CC41" s="480">
        <f t="shared" si="26"/>
        <v>0</v>
      </c>
      <c r="CD41" s="479">
        <f t="shared" si="27"/>
        <v>0</v>
      </c>
      <c r="CE41" s="480">
        <f t="shared" si="28"/>
        <v>0</v>
      </c>
      <c r="CF41" s="478">
        <f t="shared" si="29"/>
        <v>0</v>
      </c>
      <c r="CG41" s="477">
        <f t="shared" si="30"/>
        <v>0</v>
      </c>
      <c r="CH41" s="479">
        <f t="shared" si="31"/>
        <v>0</v>
      </c>
      <c r="CI41" s="480">
        <f t="shared" si="32"/>
        <v>0</v>
      </c>
      <c r="CJ41" s="479">
        <f t="shared" si="33"/>
        <v>0</v>
      </c>
      <c r="CK41" s="480">
        <f t="shared" si="34"/>
        <v>0</v>
      </c>
      <c r="CL41" s="481">
        <f t="shared" si="35"/>
        <v>0</v>
      </c>
      <c r="CM41" s="101"/>
      <c r="CN41" s="101"/>
      <c r="CO41" s="101"/>
      <c r="CP41" s="101"/>
      <c r="CQ41" s="101"/>
      <c r="CR41" s="101"/>
      <c r="CS41" s="101"/>
      <c r="CT41" s="101"/>
      <c r="CU41" s="101"/>
      <c r="CV41" s="101"/>
      <c r="CW41" s="101"/>
      <c r="CX41" s="101"/>
      <c r="CY41" s="101"/>
      <c r="CZ41" s="101"/>
      <c r="DA41" s="101"/>
      <c r="DB41" s="287">
        <v>19</v>
      </c>
      <c r="DC41" s="286">
        <f t="shared" si="36"/>
        <v>19</v>
      </c>
      <c r="DD41" s="306">
        <f t="shared" si="37"/>
        <v>0</v>
      </c>
      <c r="DE41" s="85">
        <f t="shared" si="38"/>
        <v>0</v>
      </c>
      <c r="DF41" s="160">
        <f t="shared" si="39"/>
        <v>11.844116148751908</v>
      </c>
      <c r="DG41" s="351"/>
      <c r="DH41" s="352"/>
      <c r="DI41" s="352"/>
      <c r="DJ41" s="352"/>
      <c r="DK41" s="352"/>
      <c r="DL41" s="352"/>
      <c r="DM41" s="352"/>
      <c r="DN41" s="352"/>
      <c r="DO41" s="352"/>
      <c r="DP41" s="352"/>
      <c r="DQ41" s="352"/>
      <c r="DR41" s="352"/>
      <c r="DS41" s="352"/>
      <c r="DT41" s="350"/>
      <c r="DU41" s="298">
        <f t="shared" si="4"/>
        <v>19</v>
      </c>
      <c r="DV41" s="301">
        <f t="shared" si="4"/>
        <v>0</v>
      </c>
      <c r="DW41" s="4">
        <f t="shared" si="40"/>
        <v>0</v>
      </c>
      <c r="DX41" s="93">
        <f t="shared" si="41"/>
        <v>0</v>
      </c>
      <c r="DY41" s="240">
        <f t="shared" si="42"/>
        <v>0</v>
      </c>
      <c r="EA41" s="41"/>
      <c r="EB41" s="41"/>
      <c r="EC41" s="41"/>
      <c r="ED41" s="41"/>
      <c r="EE41" s="41"/>
      <c r="EF41" s="41"/>
      <c r="EG41" s="41"/>
      <c r="EH41" s="41"/>
      <c r="EI41" s="114"/>
      <c r="EJ41" s="114"/>
    </row>
    <row r="42" spans="1:140" ht="13.2" customHeight="1" thickBot="1" x14ac:dyDescent="0.25">
      <c r="A42" s="88">
        <v>20</v>
      </c>
      <c r="B42" s="109">
        <f>国語!B42</f>
        <v>0</v>
      </c>
      <c r="C42" s="110">
        <f>アンケート集計!U23</f>
        <v>0</v>
      </c>
      <c r="D42" s="374" t="str">
        <f t="shared" si="43"/>
        <v>C</v>
      </c>
      <c r="E42" s="189"/>
      <c r="F42" s="190"/>
      <c r="G42" s="190"/>
      <c r="H42" s="190"/>
      <c r="I42" s="190"/>
      <c r="J42" s="190"/>
      <c r="K42" s="190"/>
      <c r="L42" s="190"/>
      <c r="M42" s="190"/>
      <c r="N42" s="190"/>
      <c r="O42" s="205"/>
      <c r="P42" s="225"/>
      <c r="Q42" s="190"/>
      <c r="R42" s="190"/>
      <c r="S42" s="191"/>
      <c r="T42" s="225"/>
      <c r="U42" s="190"/>
      <c r="V42" s="191"/>
      <c r="W42" s="215"/>
      <c r="X42" s="191"/>
      <c r="Y42" s="225"/>
      <c r="Z42" s="190"/>
      <c r="AA42" s="190"/>
      <c r="AB42" s="190"/>
      <c r="AC42" s="190"/>
      <c r="AD42" s="190"/>
      <c r="AE42" s="190"/>
      <c r="AF42" s="190"/>
      <c r="AG42" s="190"/>
      <c r="AH42" s="191"/>
      <c r="AI42" s="225"/>
      <c r="AJ42" s="191"/>
      <c r="AK42" s="225"/>
      <c r="AL42" s="190"/>
      <c r="AM42" s="205"/>
      <c r="AN42" s="189"/>
      <c r="AO42" s="190"/>
      <c r="AP42" s="190"/>
      <c r="AQ42" s="190"/>
      <c r="AR42" s="190"/>
      <c r="AS42" s="191"/>
      <c r="AT42" s="225"/>
      <c r="AU42" s="191"/>
      <c r="AV42" s="225"/>
      <c r="AW42" s="236"/>
      <c r="AX42" s="244">
        <f t="shared" si="5"/>
        <v>0</v>
      </c>
      <c r="AY42" s="378" t="str">
        <f t="shared" si="44"/>
        <v>C</v>
      </c>
      <c r="AZ42" s="245">
        <f t="shared" si="6"/>
        <v>0</v>
      </c>
      <c r="BA42" s="378" t="str">
        <f t="shared" si="45"/>
        <v>C</v>
      </c>
      <c r="BB42" s="244">
        <f t="shared" si="7"/>
        <v>0</v>
      </c>
      <c r="BC42" s="245">
        <f t="shared" si="8"/>
        <v>0</v>
      </c>
      <c r="BD42" s="245">
        <f t="shared" si="9"/>
        <v>0</v>
      </c>
      <c r="BE42" s="246">
        <f t="shared" si="10"/>
        <v>0</v>
      </c>
      <c r="BF42" s="247">
        <f t="shared" si="1"/>
        <v>0</v>
      </c>
      <c r="BG42" s="438">
        <f t="shared" si="46"/>
        <v>11.844116148751908</v>
      </c>
      <c r="BH42" s="83"/>
      <c r="BI42" s="120">
        <f t="shared" si="2"/>
        <v>20</v>
      </c>
      <c r="BJ42" s="121">
        <f t="shared" si="2"/>
        <v>0</v>
      </c>
      <c r="BK42" s="493">
        <f t="shared" si="11"/>
        <v>0</v>
      </c>
      <c r="BL42" s="494" t="str">
        <f t="shared" si="48"/>
        <v>C</v>
      </c>
      <c r="BM42" s="494">
        <f t="shared" si="12"/>
        <v>0</v>
      </c>
      <c r="BN42" s="495" t="str">
        <f t="shared" si="49"/>
        <v>C</v>
      </c>
      <c r="BO42" s="493">
        <f t="shared" si="13"/>
        <v>0</v>
      </c>
      <c r="BP42" s="494">
        <f t="shared" si="14"/>
        <v>0</v>
      </c>
      <c r="BQ42" s="504">
        <f t="shared" si="47"/>
        <v>0</v>
      </c>
      <c r="BR42" s="495">
        <f t="shared" si="15"/>
        <v>0</v>
      </c>
      <c r="BS42" s="496">
        <f t="shared" si="16"/>
        <v>0</v>
      </c>
      <c r="BT42" s="498">
        <f t="shared" si="17"/>
        <v>0</v>
      </c>
      <c r="BU42" s="499">
        <f t="shared" si="18"/>
        <v>0</v>
      </c>
      <c r="BV42" s="498">
        <f t="shared" si="19"/>
        <v>0</v>
      </c>
      <c r="BW42" s="499">
        <f t="shared" si="20"/>
        <v>0</v>
      </c>
      <c r="BX42" s="498">
        <f t="shared" si="21"/>
        <v>0</v>
      </c>
      <c r="BY42" s="499">
        <f t="shared" si="22"/>
        <v>0</v>
      </c>
      <c r="BZ42" s="498">
        <f t="shared" si="23"/>
        <v>0</v>
      </c>
      <c r="CA42" s="499">
        <f t="shared" si="24"/>
        <v>0</v>
      </c>
      <c r="CB42" s="498">
        <f t="shared" si="25"/>
        <v>0</v>
      </c>
      <c r="CC42" s="499">
        <f t="shared" si="26"/>
        <v>0</v>
      </c>
      <c r="CD42" s="498">
        <f t="shared" si="27"/>
        <v>0</v>
      </c>
      <c r="CE42" s="499">
        <f t="shared" si="28"/>
        <v>0</v>
      </c>
      <c r="CF42" s="497">
        <f t="shared" si="29"/>
        <v>0</v>
      </c>
      <c r="CG42" s="496">
        <f t="shared" si="30"/>
        <v>0</v>
      </c>
      <c r="CH42" s="498">
        <f t="shared" si="31"/>
        <v>0</v>
      </c>
      <c r="CI42" s="499">
        <f t="shared" si="32"/>
        <v>0</v>
      </c>
      <c r="CJ42" s="498">
        <f t="shared" si="33"/>
        <v>0</v>
      </c>
      <c r="CK42" s="499">
        <f t="shared" si="34"/>
        <v>0</v>
      </c>
      <c r="CL42" s="500">
        <f t="shared" si="35"/>
        <v>0</v>
      </c>
      <c r="CM42" s="101"/>
      <c r="CN42" s="101"/>
      <c r="CO42" s="101"/>
      <c r="CP42" s="101"/>
      <c r="CQ42" s="101"/>
      <c r="CR42" s="101"/>
      <c r="CS42" s="101"/>
      <c r="CT42" s="101"/>
      <c r="CU42" s="101"/>
      <c r="CV42" s="101"/>
      <c r="CW42" s="101"/>
      <c r="CX42" s="101"/>
      <c r="CY42" s="101"/>
      <c r="CZ42" s="101"/>
      <c r="DA42" s="101"/>
      <c r="DB42" s="287">
        <v>20</v>
      </c>
      <c r="DC42" s="286">
        <f t="shared" si="36"/>
        <v>20</v>
      </c>
      <c r="DD42" s="306">
        <f t="shared" si="37"/>
        <v>0</v>
      </c>
      <c r="DE42" s="85">
        <f t="shared" si="38"/>
        <v>0</v>
      </c>
      <c r="DF42" s="160">
        <f t="shared" si="39"/>
        <v>11.844116148751908</v>
      </c>
      <c r="DG42" s="112"/>
      <c r="DU42" s="298">
        <f t="shared" si="4"/>
        <v>20</v>
      </c>
      <c r="DV42" s="301">
        <f t="shared" si="4"/>
        <v>0</v>
      </c>
      <c r="DW42" s="4">
        <f t="shared" si="40"/>
        <v>0</v>
      </c>
      <c r="DX42" s="93">
        <f t="shared" si="41"/>
        <v>0</v>
      </c>
      <c r="DY42" s="240">
        <f t="shared" si="42"/>
        <v>0</v>
      </c>
      <c r="EA42" s="41"/>
      <c r="EB42" s="41"/>
      <c r="EC42" s="41"/>
      <c r="ED42" s="41"/>
      <c r="EE42" s="41"/>
      <c r="EF42" s="41"/>
      <c r="EG42" s="41"/>
      <c r="EH42" s="41"/>
      <c r="EI42" s="114"/>
      <c r="EJ42" s="114"/>
    </row>
    <row r="43" spans="1:140" ht="13.2" customHeight="1" x14ac:dyDescent="0.2">
      <c r="A43" s="56">
        <v>21</v>
      </c>
      <c r="B43" s="77">
        <f>国語!B43</f>
        <v>0</v>
      </c>
      <c r="C43" s="78">
        <f>アンケート集計!U24</f>
        <v>0</v>
      </c>
      <c r="D43" s="291" t="str">
        <f t="shared" si="43"/>
        <v>C</v>
      </c>
      <c r="E43" s="321"/>
      <c r="F43" s="322"/>
      <c r="G43" s="322"/>
      <c r="H43" s="322"/>
      <c r="I43" s="322"/>
      <c r="J43" s="322"/>
      <c r="K43" s="322"/>
      <c r="L43" s="322"/>
      <c r="M43" s="322"/>
      <c r="N43" s="322"/>
      <c r="O43" s="323"/>
      <c r="P43" s="326"/>
      <c r="Q43" s="322"/>
      <c r="R43" s="322"/>
      <c r="S43" s="325"/>
      <c r="T43" s="326"/>
      <c r="U43" s="322"/>
      <c r="V43" s="325"/>
      <c r="W43" s="327"/>
      <c r="X43" s="325"/>
      <c r="Y43" s="326"/>
      <c r="Z43" s="322"/>
      <c r="AA43" s="322"/>
      <c r="AB43" s="322"/>
      <c r="AC43" s="322"/>
      <c r="AD43" s="322"/>
      <c r="AE43" s="322"/>
      <c r="AF43" s="322"/>
      <c r="AG43" s="322"/>
      <c r="AH43" s="325"/>
      <c r="AI43" s="326"/>
      <c r="AJ43" s="325"/>
      <c r="AK43" s="326"/>
      <c r="AL43" s="322"/>
      <c r="AM43" s="323"/>
      <c r="AN43" s="321"/>
      <c r="AO43" s="322"/>
      <c r="AP43" s="322"/>
      <c r="AQ43" s="322"/>
      <c r="AR43" s="322"/>
      <c r="AS43" s="325"/>
      <c r="AT43" s="326"/>
      <c r="AU43" s="325"/>
      <c r="AV43" s="326"/>
      <c r="AW43" s="324"/>
      <c r="AX43" s="329">
        <f t="shared" si="5"/>
        <v>0</v>
      </c>
      <c r="AY43" s="293" t="str">
        <f t="shared" si="44"/>
        <v>C</v>
      </c>
      <c r="AZ43" s="330">
        <f t="shared" si="6"/>
        <v>0</v>
      </c>
      <c r="BA43" s="293" t="str">
        <f t="shared" si="45"/>
        <v>C</v>
      </c>
      <c r="BB43" s="329">
        <f t="shared" si="7"/>
        <v>0</v>
      </c>
      <c r="BC43" s="330">
        <f t="shared" si="8"/>
        <v>0</v>
      </c>
      <c r="BD43" s="330">
        <f t="shared" si="9"/>
        <v>0</v>
      </c>
      <c r="BE43" s="331">
        <f t="shared" si="10"/>
        <v>0</v>
      </c>
      <c r="BF43" s="332">
        <f t="shared" si="1"/>
        <v>0</v>
      </c>
      <c r="BG43" s="434">
        <f t="shared" si="46"/>
        <v>11.844116148751908</v>
      </c>
      <c r="BH43" s="83"/>
      <c r="BI43" s="333">
        <f t="shared" si="2"/>
        <v>21</v>
      </c>
      <c r="BJ43" s="334">
        <f t="shared" si="2"/>
        <v>0</v>
      </c>
      <c r="BK43" s="501">
        <f t="shared" si="11"/>
        <v>0</v>
      </c>
      <c r="BL43" s="502" t="str">
        <f t="shared" si="48"/>
        <v>C</v>
      </c>
      <c r="BM43" s="502">
        <f t="shared" si="12"/>
        <v>0</v>
      </c>
      <c r="BN43" s="503" t="str">
        <f t="shared" si="49"/>
        <v>C</v>
      </c>
      <c r="BO43" s="501">
        <f t="shared" si="13"/>
        <v>0</v>
      </c>
      <c r="BP43" s="502">
        <f t="shared" si="14"/>
        <v>0</v>
      </c>
      <c r="BQ43" s="475">
        <f t="shared" si="47"/>
        <v>0</v>
      </c>
      <c r="BR43" s="503">
        <f t="shared" si="15"/>
        <v>0</v>
      </c>
      <c r="BS43" s="477">
        <f t="shared" si="16"/>
        <v>0</v>
      </c>
      <c r="BT43" s="479">
        <f t="shared" si="17"/>
        <v>0</v>
      </c>
      <c r="BU43" s="480">
        <f t="shared" si="18"/>
        <v>0</v>
      </c>
      <c r="BV43" s="479">
        <f t="shared" si="19"/>
        <v>0</v>
      </c>
      <c r="BW43" s="480">
        <f t="shared" si="20"/>
        <v>0</v>
      </c>
      <c r="BX43" s="479">
        <f t="shared" si="21"/>
        <v>0</v>
      </c>
      <c r="BY43" s="480">
        <f t="shared" si="22"/>
        <v>0</v>
      </c>
      <c r="BZ43" s="479">
        <f t="shared" si="23"/>
        <v>0</v>
      </c>
      <c r="CA43" s="480">
        <f t="shared" si="24"/>
        <v>0</v>
      </c>
      <c r="CB43" s="479">
        <f t="shared" si="25"/>
        <v>0</v>
      </c>
      <c r="CC43" s="480">
        <f t="shared" si="26"/>
        <v>0</v>
      </c>
      <c r="CD43" s="479">
        <f t="shared" si="27"/>
        <v>0</v>
      </c>
      <c r="CE43" s="480">
        <f t="shared" si="28"/>
        <v>0</v>
      </c>
      <c r="CF43" s="478">
        <f t="shared" si="29"/>
        <v>0</v>
      </c>
      <c r="CG43" s="477">
        <f t="shared" si="30"/>
        <v>0</v>
      </c>
      <c r="CH43" s="479">
        <f t="shared" si="31"/>
        <v>0</v>
      </c>
      <c r="CI43" s="480">
        <f t="shared" si="32"/>
        <v>0</v>
      </c>
      <c r="CJ43" s="479">
        <f t="shared" si="33"/>
        <v>0</v>
      </c>
      <c r="CK43" s="480">
        <f t="shared" si="34"/>
        <v>0</v>
      </c>
      <c r="CL43" s="481">
        <f t="shared" si="35"/>
        <v>0</v>
      </c>
      <c r="CM43" s="101"/>
      <c r="CN43" s="101"/>
      <c r="CO43" s="101"/>
      <c r="CP43" s="101"/>
      <c r="CQ43" s="101"/>
      <c r="CR43" s="101"/>
      <c r="CS43" s="101"/>
      <c r="CT43" s="101"/>
      <c r="CU43" s="101"/>
      <c r="CV43" s="101"/>
      <c r="CW43" s="101"/>
      <c r="CX43" s="101"/>
      <c r="CY43" s="101"/>
      <c r="CZ43" s="101"/>
      <c r="DA43" s="101"/>
      <c r="DB43" s="287">
        <v>21</v>
      </c>
      <c r="DC43" s="286">
        <f t="shared" si="36"/>
        <v>21</v>
      </c>
      <c r="DD43" s="306">
        <f t="shared" si="37"/>
        <v>0</v>
      </c>
      <c r="DE43" s="85">
        <f t="shared" si="38"/>
        <v>0</v>
      </c>
      <c r="DF43" s="160">
        <f t="shared" si="39"/>
        <v>11.844116148751908</v>
      </c>
      <c r="DG43" s="112"/>
      <c r="DU43" s="298">
        <f t="shared" si="4"/>
        <v>21</v>
      </c>
      <c r="DV43" s="301">
        <f t="shared" si="4"/>
        <v>0</v>
      </c>
      <c r="DW43" s="4">
        <f t="shared" si="40"/>
        <v>0</v>
      </c>
      <c r="DX43" s="93">
        <f t="shared" si="41"/>
        <v>0</v>
      </c>
      <c r="DY43" s="240">
        <f t="shared" si="42"/>
        <v>0</v>
      </c>
    </row>
    <row r="44" spans="1:140" ht="13.2" customHeight="1" x14ac:dyDescent="0.2">
      <c r="A44" s="88">
        <v>22</v>
      </c>
      <c r="B44" s="89">
        <f>国語!B44</f>
        <v>0</v>
      </c>
      <c r="C44" s="90">
        <f>アンケート集計!U25</f>
        <v>0</v>
      </c>
      <c r="D44" s="372" t="str">
        <f t="shared" si="43"/>
        <v>C</v>
      </c>
      <c r="E44" s="183"/>
      <c r="F44" s="184"/>
      <c r="G44" s="184"/>
      <c r="H44" s="184"/>
      <c r="I44" s="184"/>
      <c r="J44" s="184"/>
      <c r="K44" s="184"/>
      <c r="L44" s="184"/>
      <c r="M44" s="184"/>
      <c r="N44" s="184"/>
      <c r="O44" s="203"/>
      <c r="P44" s="223"/>
      <c r="Q44" s="184"/>
      <c r="R44" s="184"/>
      <c r="S44" s="185"/>
      <c r="T44" s="223"/>
      <c r="U44" s="184"/>
      <c r="V44" s="185"/>
      <c r="W44" s="213"/>
      <c r="X44" s="185"/>
      <c r="Y44" s="223"/>
      <c r="Z44" s="184"/>
      <c r="AA44" s="184"/>
      <c r="AB44" s="184"/>
      <c r="AC44" s="184"/>
      <c r="AD44" s="184"/>
      <c r="AE44" s="184"/>
      <c r="AF44" s="184"/>
      <c r="AG44" s="184"/>
      <c r="AH44" s="185"/>
      <c r="AI44" s="223"/>
      <c r="AJ44" s="185"/>
      <c r="AK44" s="223"/>
      <c r="AL44" s="184"/>
      <c r="AM44" s="203"/>
      <c r="AN44" s="183"/>
      <c r="AO44" s="184"/>
      <c r="AP44" s="184"/>
      <c r="AQ44" s="184"/>
      <c r="AR44" s="184"/>
      <c r="AS44" s="185"/>
      <c r="AT44" s="223"/>
      <c r="AU44" s="185"/>
      <c r="AV44" s="223"/>
      <c r="AW44" s="234"/>
      <c r="AX44" s="242">
        <f t="shared" si="5"/>
        <v>0</v>
      </c>
      <c r="AY44" s="313" t="str">
        <f t="shared" si="44"/>
        <v>C</v>
      </c>
      <c r="AZ44" s="91">
        <f t="shared" si="6"/>
        <v>0</v>
      </c>
      <c r="BA44" s="313" t="str">
        <f t="shared" si="45"/>
        <v>C</v>
      </c>
      <c r="BB44" s="242">
        <f t="shared" si="7"/>
        <v>0</v>
      </c>
      <c r="BC44" s="91">
        <f t="shared" si="8"/>
        <v>0</v>
      </c>
      <c r="BD44" s="91">
        <f t="shared" si="9"/>
        <v>0</v>
      </c>
      <c r="BE44" s="92">
        <f t="shared" si="10"/>
        <v>0</v>
      </c>
      <c r="BF44" s="243">
        <f t="shared" si="1"/>
        <v>0</v>
      </c>
      <c r="BG44" s="435">
        <f t="shared" si="46"/>
        <v>11.844116148751908</v>
      </c>
      <c r="BH44" s="83"/>
      <c r="BI44" s="88">
        <f t="shared" si="2"/>
        <v>22</v>
      </c>
      <c r="BJ44" s="89">
        <f t="shared" si="2"/>
        <v>0</v>
      </c>
      <c r="BK44" s="482">
        <f t="shared" si="11"/>
        <v>0</v>
      </c>
      <c r="BL44" s="483" t="str">
        <f t="shared" si="48"/>
        <v>C</v>
      </c>
      <c r="BM44" s="483">
        <f t="shared" si="12"/>
        <v>0</v>
      </c>
      <c r="BN44" s="484" t="str">
        <f t="shared" si="49"/>
        <v>C</v>
      </c>
      <c r="BO44" s="482">
        <f t="shared" si="13"/>
        <v>0</v>
      </c>
      <c r="BP44" s="483">
        <f t="shared" si="14"/>
        <v>0</v>
      </c>
      <c r="BQ44" s="483">
        <f t="shared" si="47"/>
        <v>0</v>
      </c>
      <c r="BR44" s="484">
        <f t="shared" si="15"/>
        <v>0</v>
      </c>
      <c r="BS44" s="485">
        <f t="shared" si="16"/>
        <v>0</v>
      </c>
      <c r="BT44" s="487">
        <f t="shared" si="17"/>
        <v>0</v>
      </c>
      <c r="BU44" s="488">
        <f t="shared" si="18"/>
        <v>0</v>
      </c>
      <c r="BV44" s="487">
        <f t="shared" si="19"/>
        <v>0</v>
      </c>
      <c r="BW44" s="488">
        <f t="shared" si="20"/>
        <v>0</v>
      </c>
      <c r="BX44" s="487">
        <f t="shared" si="21"/>
        <v>0</v>
      </c>
      <c r="BY44" s="488">
        <f t="shared" si="22"/>
        <v>0</v>
      </c>
      <c r="BZ44" s="487">
        <f t="shared" si="23"/>
        <v>0</v>
      </c>
      <c r="CA44" s="488">
        <f t="shared" si="24"/>
        <v>0</v>
      </c>
      <c r="CB44" s="487">
        <f t="shared" si="25"/>
        <v>0</v>
      </c>
      <c r="CC44" s="488">
        <f t="shared" si="26"/>
        <v>0</v>
      </c>
      <c r="CD44" s="487">
        <f t="shared" si="27"/>
        <v>0</v>
      </c>
      <c r="CE44" s="488">
        <f t="shared" si="28"/>
        <v>0</v>
      </c>
      <c r="CF44" s="486">
        <f t="shared" si="29"/>
        <v>0</v>
      </c>
      <c r="CG44" s="485">
        <f t="shared" si="30"/>
        <v>0</v>
      </c>
      <c r="CH44" s="487">
        <f t="shared" si="31"/>
        <v>0</v>
      </c>
      <c r="CI44" s="488">
        <f t="shared" si="32"/>
        <v>0</v>
      </c>
      <c r="CJ44" s="487">
        <f t="shared" si="33"/>
        <v>0</v>
      </c>
      <c r="CK44" s="488">
        <f t="shared" si="34"/>
        <v>0</v>
      </c>
      <c r="CL44" s="489">
        <f t="shared" si="35"/>
        <v>0</v>
      </c>
      <c r="CM44" s="101"/>
      <c r="CN44" s="101"/>
      <c r="CO44" s="101"/>
      <c r="CP44" s="101"/>
      <c r="CQ44" s="101"/>
      <c r="CR44" s="101"/>
      <c r="CS44" s="101"/>
      <c r="CT44" s="101"/>
      <c r="CU44" s="101"/>
      <c r="CV44" s="101"/>
      <c r="CW44" s="101"/>
      <c r="CX44" s="101"/>
      <c r="CY44" s="101"/>
      <c r="CZ44" s="101"/>
      <c r="DA44" s="101"/>
      <c r="DB44" s="287">
        <v>22</v>
      </c>
      <c r="DC44" s="286">
        <f t="shared" si="36"/>
        <v>22</v>
      </c>
      <c r="DD44" s="306">
        <f t="shared" si="37"/>
        <v>0</v>
      </c>
      <c r="DE44" s="85">
        <f t="shared" si="38"/>
        <v>0</v>
      </c>
      <c r="DF44" s="160">
        <f t="shared" si="39"/>
        <v>11.844116148751908</v>
      </c>
      <c r="DG44" s="112"/>
      <c r="DU44" s="298">
        <f t="shared" si="4"/>
        <v>22</v>
      </c>
      <c r="DV44" s="301">
        <f t="shared" si="4"/>
        <v>0</v>
      </c>
      <c r="DW44" s="4">
        <f t="shared" si="40"/>
        <v>0</v>
      </c>
      <c r="DX44" s="93">
        <f t="shared" si="41"/>
        <v>0</v>
      </c>
      <c r="DY44" s="240">
        <f t="shared" si="42"/>
        <v>0</v>
      </c>
    </row>
    <row r="45" spans="1:140" ht="13.2" customHeight="1" x14ac:dyDescent="0.2">
      <c r="A45" s="56">
        <v>23</v>
      </c>
      <c r="B45" s="94">
        <f>国語!B45</f>
        <v>0</v>
      </c>
      <c r="C45" s="95">
        <f>アンケート集計!U26</f>
        <v>0</v>
      </c>
      <c r="D45" s="22" t="str">
        <f t="shared" si="43"/>
        <v>C</v>
      </c>
      <c r="E45" s="186"/>
      <c r="F45" s="187"/>
      <c r="G45" s="187"/>
      <c r="H45" s="187"/>
      <c r="I45" s="187"/>
      <c r="J45" s="187"/>
      <c r="K45" s="187"/>
      <c r="L45" s="187"/>
      <c r="M45" s="187"/>
      <c r="N45" s="187"/>
      <c r="O45" s="204"/>
      <c r="P45" s="224"/>
      <c r="Q45" s="187"/>
      <c r="R45" s="187"/>
      <c r="S45" s="188"/>
      <c r="T45" s="224"/>
      <c r="U45" s="187"/>
      <c r="V45" s="188"/>
      <c r="W45" s="214"/>
      <c r="X45" s="188"/>
      <c r="Y45" s="224"/>
      <c r="Z45" s="187"/>
      <c r="AA45" s="187"/>
      <c r="AB45" s="187"/>
      <c r="AC45" s="187"/>
      <c r="AD45" s="187"/>
      <c r="AE45" s="187"/>
      <c r="AF45" s="187"/>
      <c r="AG45" s="187"/>
      <c r="AH45" s="188"/>
      <c r="AI45" s="224"/>
      <c r="AJ45" s="188"/>
      <c r="AK45" s="224"/>
      <c r="AL45" s="187"/>
      <c r="AM45" s="204"/>
      <c r="AN45" s="186"/>
      <c r="AO45" s="187"/>
      <c r="AP45" s="187"/>
      <c r="AQ45" s="187"/>
      <c r="AR45" s="187"/>
      <c r="AS45" s="188"/>
      <c r="AT45" s="224"/>
      <c r="AU45" s="188"/>
      <c r="AV45" s="224"/>
      <c r="AW45" s="235"/>
      <c r="AX45" s="96">
        <f t="shared" si="5"/>
        <v>0</v>
      </c>
      <c r="AY45" s="311" t="str">
        <f t="shared" si="44"/>
        <v>C</v>
      </c>
      <c r="AZ45" s="97">
        <f t="shared" si="6"/>
        <v>0</v>
      </c>
      <c r="BA45" s="311" t="str">
        <f t="shared" si="45"/>
        <v>C</v>
      </c>
      <c r="BB45" s="96">
        <f t="shared" si="7"/>
        <v>0</v>
      </c>
      <c r="BC45" s="97">
        <f t="shared" si="8"/>
        <v>0</v>
      </c>
      <c r="BD45" s="97">
        <f t="shared" si="9"/>
        <v>0</v>
      </c>
      <c r="BE45" s="98">
        <f t="shared" si="10"/>
        <v>0</v>
      </c>
      <c r="BF45" s="99">
        <f t="shared" si="1"/>
        <v>0</v>
      </c>
      <c r="BG45" s="436">
        <f t="shared" si="46"/>
        <v>11.844116148751908</v>
      </c>
      <c r="BH45" s="83"/>
      <c r="BI45" s="56">
        <f t="shared" si="2"/>
        <v>23</v>
      </c>
      <c r="BJ45" s="94">
        <f t="shared" si="2"/>
        <v>0</v>
      </c>
      <c r="BK45" s="490">
        <f t="shared" si="11"/>
        <v>0</v>
      </c>
      <c r="BL45" s="491" t="str">
        <f t="shared" si="48"/>
        <v>C</v>
      </c>
      <c r="BM45" s="491">
        <f t="shared" si="12"/>
        <v>0</v>
      </c>
      <c r="BN45" s="492" t="str">
        <f t="shared" si="49"/>
        <v>C</v>
      </c>
      <c r="BO45" s="490">
        <f t="shared" si="13"/>
        <v>0</v>
      </c>
      <c r="BP45" s="491">
        <f t="shared" si="14"/>
        <v>0</v>
      </c>
      <c r="BQ45" s="491">
        <f t="shared" si="47"/>
        <v>0</v>
      </c>
      <c r="BR45" s="492">
        <f t="shared" si="15"/>
        <v>0</v>
      </c>
      <c r="BS45" s="477">
        <f t="shared" si="16"/>
        <v>0</v>
      </c>
      <c r="BT45" s="479">
        <f t="shared" si="17"/>
        <v>0</v>
      </c>
      <c r="BU45" s="480">
        <f t="shared" si="18"/>
        <v>0</v>
      </c>
      <c r="BV45" s="479">
        <f t="shared" si="19"/>
        <v>0</v>
      </c>
      <c r="BW45" s="480">
        <f t="shared" si="20"/>
        <v>0</v>
      </c>
      <c r="BX45" s="479">
        <f t="shared" si="21"/>
        <v>0</v>
      </c>
      <c r="BY45" s="480">
        <f t="shared" si="22"/>
        <v>0</v>
      </c>
      <c r="BZ45" s="479">
        <f t="shared" si="23"/>
        <v>0</v>
      </c>
      <c r="CA45" s="480">
        <f t="shared" si="24"/>
        <v>0</v>
      </c>
      <c r="CB45" s="479">
        <f t="shared" si="25"/>
        <v>0</v>
      </c>
      <c r="CC45" s="480">
        <f t="shared" si="26"/>
        <v>0</v>
      </c>
      <c r="CD45" s="479">
        <f t="shared" si="27"/>
        <v>0</v>
      </c>
      <c r="CE45" s="480">
        <f t="shared" si="28"/>
        <v>0</v>
      </c>
      <c r="CF45" s="478">
        <f t="shared" si="29"/>
        <v>0</v>
      </c>
      <c r="CG45" s="477">
        <f t="shared" si="30"/>
        <v>0</v>
      </c>
      <c r="CH45" s="479">
        <f t="shared" si="31"/>
        <v>0</v>
      </c>
      <c r="CI45" s="480">
        <f t="shared" si="32"/>
        <v>0</v>
      </c>
      <c r="CJ45" s="479">
        <f t="shared" si="33"/>
        <v>0</v>
      </c>
      <c r="CK45" s="480">
        <f t="shared" si="34"/>
        <v>0</v>
      </c>
      <c r="CL45" s="481">
        <f t="shared" si="35"/>
        <v>0</v>
      </c>
      <c r="CM45" s="101"/>
      <c r="CN45" s="101"/>
      <c r="CO45" s="101"/>
      <c r="CP45" s="101"/>
      <c r="CQ45" s="101"/>
      <c r="CR45" s="101"/>
      <c r="CS45" s="101"/>
      <c r="CT45" s="101"/>
      <c r="CU45" s="101"/>
      <c r="CV45" s="101"/>
      <c r="CW45" s="101"/>
      <c r="CX45" s="101"/>
      <c r="CY45" s="101"/>
      <c r="CZ45" s="101"/>
      <c r="DA45" s="101"/>
      <c r="DB45" s="287">
        <v>23</v>
      </c>
      <c r="DC45" s="286">
        <f t="shared" si="36"/>
        <v>23</v>
      </c>
      <c r="DD45" s="306">
        <f t="shared" si="37"/>
        <v>0</v>
      </c>
      <c r="DE45" s="85">
        <f t="shared" si="38"/>
        <v>0</v>
      </c>
      <c r="DF45" s="160">
        <f t="shared" si="39"/>
        <v>11.844116148751908</v>
      </c>
      <c r="DG45" s="112"/>
      <c r="DU45" s="298">
        <f t="shared" si="4"/>
        <v>23</v>
      </c>
      <c r="DV45" s="301">
        <f t="shared" si="4"/>
        <v>0</v>
      </c>
      <c r="DW45" s="4">
        <f t="shared" si="40"/>
        <v>0</v>
      </c>
      <c r="DX45" s="93">
        <f t="shared" si="41"/>
        <v>0</v>
      </c>
      <c r="DY45" s="240">
        <f t="shared" si="42"/>
        <v>0</v>
      </c>
    </row>
    <row r="46" spans="1:140" ht="13.2" customHeight="1" x14ac:dyDescent="0.2">
      <c r="A46" s="88">
        <v>24</v>
      </c>
      <c r="B46" s="89">
        <f>国語!B46</f>
        <v>0</v>
      </c>
      <c r="C46" s="90">
        <f>アンケート集計!U27</f>
        <v>0</v>
      </c>
      <c r="D46" s="372" t="str">
        <f t="shared" si="43"/>
        <v>C</v>
      </c>
      <c r="E46" s="183"/>
      <c r="F46" s="184"/>
      <c r="G46" s="184"/>
      <c r="H46" s="184"/>
      <c r="I46" s="184"/>
      <c r="J46" s="184"/>
      <c r="K46" s="184"/>
      <c r="L46" s="184"/>
      <c r="M46" s="184"/>
      <c r="N46" s="184"/>
      <c r="O46" s="203"/>
      <c r="P46" s="223"/>
      <c r="Q46" s="184"/>
      <c r="R46" s="184"/>
      <c r="S46" s="185"/>
      <c r="T46" s="223"/>
      <c r="U46" s="184"/>
      <c r="V46" s="185"/>
      <c r="W46" s="213"/>
      <c r="X46" s="185"/>
      <c r="Y46" s="223"/>
      <c r="Z46" s="184"/>
      <c r="AA46" s="184"/>
      <c r="AB46" s="184"/>
      <c r="AC46" s="184"/>
      <c r="AD46" s="184"/>
      <c r="AE46" s="184"/>
      <c r="AF46" s="184"/>
      <c r="AG46" s="184"/>
      <c r="AH46" s="185"/>
      <c r="AI46" s="223"/>
      <c r="AJ46" s="185"/>
      <c r="AK46" s="223"/>
      <c r="AL46" s="184"/>
      <c r="AM46" s="203"/>
      <c r="AN46" s="183"/>
      <c r="AO46" s="184"/>
      <c r="AP46" s="184"/>
      <c r="AQ46" s="184"/>
      <c r="AR46" s="184"/>
      <c r="AS46" s="185"/>
      <c r="AT46" s="223"/>
      <c r="AU46" s="185"/>
      <c r="AV46" s="223"/>
      <c r="AW46" s="234"/>
      <c r="AX46" s="242">
        <f t="shared" si="5"/>
        <v>0</v>
      </c>
      <c r="AY46" s="313" t="str">
        <f t="shared" si="44"/>
        <v>C</v>
      </c>
      <c r="AZ46" s="91">
        <f t="shared" si="6"/>
        <v>0</v>
      </c>
      <c r="BA46" s="313" t="str">
        <f t="shared" si="45"/>
        <v>C</v>
      </c>
      <c r="BB46" s="242">
        <f t="shared" si="7"/>
        <v>0</v>
      </c>
      <c r="BC46" s="91">
        <f t="shared" si="8"/>
        <v>0</v>
      </c>
      <c r="BD46" s="91">
        <f t="shared" si="9"/>
        <v>0</v>
      </c>
      <c r="BE46" s="92">
        <f t="shared" si="10"/>
        <v>0</v>
      </c>
      <c r="BF46" s="243">
        <f t="shared" si="1"/>
        <v>0</v>
      </c>
      <c r="BG46" s="435">
        <f t="shared" si="46"/>
        <v>11.844116148751908</v>
      </c>
      <c r="BH46" s="83"/>
      <c r="BI46" s="88">
        <f t="shared" si="2"/>
        <v>24</v>
      </c>
      <c r="BJ46" s="89">
        <f t="shared" si="2"/>
        <v>0</v>
      </c>
      <c r="BK46" s="482">
        <f t="shared" si="11"/>
        <v>0</v>
      </c>
      <c r="BL46" s="483" t="str">
        <f t="shared" si="48"/>
        <v>C</v>
      </c>
      <c r="BM46" s="483">
        <f t="shared" si="12"/>
        <v>0</v>
      </c>
      <c r="BN46" s="484" t="str">
        <f t="shared" si="49"/>
        <v>C</v>
      </c>
      <c r="BO46" s="482">
        <f t="shared" si="13"/>
        <v>0</v>
      </c>
      <c r="BP46" s="483">
        <f t="shared" si="14"/>
        <v>0</v>
      </c>
      <c r="BQ46" s="483">
        <f t="shared" si="47"/>
        <v>0</v>
      </c>
      <c r="BR46" s="484">
        <f t="shared" si="15"/>
        <v>0</v>
      </c>
      <c r="BS46" s="485">
        <f t="shared" si="16"/>
        <v>0</v>
      </c>
      <c r="BT46" s="487">
        <f t="shared" si="17"/>
        <v>0</v>
      </c>
      <c r="BU46" s="488">
        <f t="shared" si="18"/>
        <v>0</v>
      </c>
      <c r="BV46" s="487">
        <f t="shared" si="19"/>
        <v>0</v>
      </c>
      <c r="BW46" s="488">
        <f t="shared" si="20"/>
        <v>0</v>
      </c>
      <c r="BX46" s="487">
        <f t="shared" si="21"/>
        <v>0</v>
      </c>
      <c r="BY46" s="488">
        <f t="shared" si="22"/>
        <v>0</v>
      </c>
      <c r="BZ46" s="487">
        <f t="shared" si="23"/>
        <v>0</v>
      </c>
      <c r="CA46" s="488">
        <f t="shared" si="24"/>
        <v>0</v>
      </c>
      <c r="CB46" s="487">
        <f t="shared" si="25"/>
        <v>0</v>
      </c>
      <c r="CC46" s="488">
        <f t="shared" si="26"/>
        <v>0</v>
      </c>
      <c r="CD46" s="487">
        <f t="shared" si="27"/>
        <v>0</v>
      </c>
      <c r="CE46" s="488">
        <f t="shared" si="28"/>
        <v>0</v>
      </c>
      <c r="CF46" s="486">
        <f t="shared" si="29"/>
        <v>0</v>
      </c>
      <c r="CG46" s="485">
        <f t="shared" si="30"/>
        <v>0</v>
      </c>
      <c r="CH46" s="487">
        <f t="shared" si="31"/>
        <v>0</v>
      </c>
      <c r="CI46" s="488">
        <f t="shared" si="32"/>
        <v>0</v>
      </c>
      <c r="CJ46" s="487">
        <f t="shared" si="33"/>
        <v>0</v>
      </c>
      <c r="CK46" s="488">
        <f t="shared" si="34"/>
        <v>0</v>
      </c>
      <c r="CL46" s="489">
        <f t="shared" si="35"/>
        <v>0</v>
      </c>
      <c r="CM46" s="101"/>
      <c r="CN46" s="101"/>
      <c r="CO46" s="101"/>
      <c r="CP46" s="101"/>
      <c r="CQ46" s="101"/>
      <c r="CR46" s="101"/>
      <c r="CS46" s="101"/>
      <c r="CT46" s="101"/>
      <c r="CU46" s="101"/>
      <c r="CV46" s="101"/>
      <c r="CW46" s="101"/>
      <c r="CX46" s="101"/>
      <c r="CY46" s="101"/>
      <c r="CZ46" s="101"/>
      <c r="DA46" s="101"/>
      <c r="DB46" s="287">
        <v>24</v>
      </c>
      <c r="DC46" s="286">
        <f t="shared" si="36"/>
        <v>24</v>
      </c>
      <c r="DD46" s="306">
        <f t="shared" si="37"/>
        <v>0</v>
      </c>
      <c r="DE46" s="85">
        <f t="shared" si="38"/>
        <v>0</v>
      </c>
      <c r="DF46" s="160">
        <f t="shared" si="39"/>
        <v>11.844116148751908</v>
      </c>
      <c r="DG46" s="112"/>
      <c r="DU46" s="298">
        <f t="shared" si="4"/>
        <v>24</v>
      </c>
      <c r="DV46" s="301">
        <f t="shared" si="4"/>
        <v>0</v>
      </c>
      <c r="DW46" s="4">
        <f t="shared" si="40"/>
        <v>0</v>
      </c>
      <c r="DX46" s="93">
        <f t="shared" si="41"/>
        <v>0</v>
      </c>
      <c r="DY46" s="240">
        <f t="shared" si="42"/>
        <v>0</v>
      </c>
    </row>
    <row r="47" spans="1:140" ht="13.2" customHeight="1" x14ac:dyDescent="0.2">
      <c r="A47" s="56">
        <v>25</v>
      </c>
      <c r="B47" s="94">
        <f>国語!B47</f>
        <v>0</v>
      </c>
      <c r="C47" s="95">
        <f>アンケート集計!U28</f>
        <v>0</v>
      </c>
      <c r="D47" s="22" t="str">
        <f t="shared" si="43"/>
        <v>C</v>
      </c>
      <c r="E47" s="186"/>
      <c r="F47" s="187"/>
      <c r="G47" s="187"/>
      <c r="H47" s="187"/>
      <c r="I47" s="187"/>
      <c r="J47" s="187"/>
      <c r="K47" s="187"/>
      <c r="L47" s="187"/>
      <c r="M47" s="187"/>
      <c r="N47" s="187"/>
      <c r="O47" s="204"/>
      <c r="P47" s="224"/>
      <c r="Q47" s="187"/>
      <c r="R47" s="187"/>
      <c r="S47" s="188"/>
      <c r="T47" s="224"/>
      <c r="U47" s="187"/>
      <c r="V47" s="188"/>
      <c r="W47" s="214"/>
      <c r="X47" s="188"/>
      <c r="Y47" s="224"/>
      <c r="Z47" s="187"/>
      <c r="AA47" s="187"/>
      <c r="AB47" s="187"/>
      <c r="AC47" s="187"/>
      <c r="AD47" s="187"/>
      <c r="AE47" s="187"/>
      <c r="AF47" s="187"/>
      <c r="AG47" s="187"/>
      <c r="AH47" s="188"/>
      <c r="AI47" s="224"/>
      <c r="AJ47" s="188"/>
      <c r="AK47" s="224"/>
      <c r="AL47" s="187"/>
      <c r="AM47" s="204"/>
      <c r="AN47" s="186"/>
      <c r="AO47" s="187"/>
      <c r="AP47" s="187"/>
      <c r="AQ47" s="187"/>
      <c r="AR47" s="187"/>
      <c r="AS47" s="188"/>
      <c r="AT47" s="224"/>
      <c r="AU47" s="188"/>
      <c r="AV47" s="224"/>
      <c r="AW47" s="235"/>
      <c r="AX47" s="96">
        <f t="shared" si="5"/>
        <v>0</v>
      </c>
      <c r="AY47" s="311" t="str">
        <f t="shared" si="44"/>
        <v>C</v>
      </c>
      <c r="AZ47" s="97">
        <f t="shared" si="6"/>
        <v>0</v>
      </c>
      <c r="BA47" s="311" t="str">
        <f t="shared" si="45"/>
        <v>C</v>
      </c>
      <c r="BB47" s="96">
        <f t="shared" si="7"/>
        <v>0</v>
      </c>
      <c r="BC47" s="97">
        <f t="shared" si="8"/>
        <v>0</v>
      </c>
      <c r="BD47" s="97">
        <f t="shared" si="9"/>
        <v>0</v>
      </c>
      <c r="BE47" s="98">
        <f t="shared" si="10"/>
        <v>0</v>
      </c>
      <c r="BF47" s="99">
        <f t="shared" si="1"/>
        <v>0</v>
      </c>
      <c r="BG47" s="436">
        <f t="shared" si="46"/>
        <v>11.844116148751908</v>
      </c>
      <c r="BH47" s="83"/>
      <c r="BI47" s="56">
        <f t="shared" si="2"/>
        <v>25</v>
      </c>
      <c r="BJ47" s="94">
        <f t="shared" si="2"/>
        <v>0</v>
      </c>
      <c r="BK47" s="490">
        <f t="shared" si="11"/>
        <v>0</v>
      </c>
      <c r="BL47" s="491" t="str">
        <f t="shared" si="48"/>
        <v>C</v>
      </c>
      <c r="BM47" s="491">
        <f t="shared" si="12"/>
        <v>0</v>
      </c>
      <c r="BN47" s="492" t="str">
        <f t="shared" si="49"/>
        <v>C</v>
      </c>
      <c r="BO47" s="490">
        <f t="shared" si="13"/>
        <v>0</v>
      </c>
      <c r="BP47" s="491">
        <f t="shared" si="14"/>
        <v>0</v>
      </c>
      <c r="BQ47" s="491">
        <f t="shared" si="47"/>
        <v>0</v>
      </c>
      <c r="BR47" s="492">
        <f t="shared" si="15"/>
        <v>0</v>
      </c>
      <c r="BS47" s="477">
        <f t="shared" si="16"/>
        <v>0</v>
      </c>
      <c r="BT47" s="479">
        <f t="shared" si="17"/>
        <v>0</v>
      </c>
      <c r="BU47" s="480">
        <f t="shared" si="18"/>
        <v>0</v>
      </c>
      <c r="BV47" s="479">
        <f t="shared" si="19"/>
        <v>0</v>
      </c>
      <c r="BW47" s="480">
        <f t="shared" si="20"/>
        <v>0</v>
      </c>
      <c r="BX47" s="479">
        <f t="shared" si="21"/>
        <v>0</v>
      </c>
      <c r="BY47" s="480">
        <f t="shared" si="22"/>
        <v>0</v>
      </c>
      <c r="BZ47" s="479">
        <f t="shared" si="23"/>
        <v>0</v>
      </c>
      <c r="CA47" s="480">
        <f t="shared" si="24"/>
        <v>0</v>
      </c>
      <c r="CB47" s="479">
        <f t="shared" si="25"/>
        <v>0</v>
      </c>
      <c r="CC47" s="480">
        <f t="shared" si="26"/>
        <v>0</v>
      </c>
      <c r="CD47" s="479">
        <f t="shared" si="27"/>
        <v>0</v>
      </c>
      <c r="CE47" s="480">
        <f t="shared" si="28"/>
        <v>0</v>
      </c>
      <c r="CF47" s="478">
        <f t="shared" si="29"/>
        <v>0</v>
      </c>
      <c r="CG47" s="477">
        <f t="shared" si="30"/>
        <v>0</v>
      </c>
      <c r="CH47" s="479">
        <f t="shared" si="31"/>
        <v>0</v>
      </c>
      <c r="CI47" s="480">
        <f t="shared" si="32"/>
        <v>0</v>
      </c>
      <c r="CJ47" s="479">
        <f t="shared" si="33"/>
        <v>0</v>
      </c>
      <c r="CK47" s="480">
        <f t="shared" si="34"/>
        <v>0</v>
      </c>
      <c r="CL47" s="481">
        <f t="shared" si="35"/>
        <v>0</v>
      </c>
      <c r="CM47" s="101"/>
      <c r="CN47" s="101"/>
      <c r="CO47" s="101"/>
      <c r="CP47" s="101"/>
      <c r="CQ47" s="101"/>
      <c r="CR47" s="101"/>
      <c r="CS47" s="101"/>
      <c r="CT47" s="101"/>
      <c r="CU47" s="101"/>
      <c r="CV47" s="101"/>
      <c r="CW47" s="101"/>
      <c r="CX47" s="101"/>
      <c r="CY47" s="101"/>
      <c r="CZ47" s="101"/>
      <c r="DA47" s="101"/>
      <c r="DB47" s="287">
        <v>25</v>
      </c>
      <c r="DC47" s="286">
        <f t="shared" si="36"/>
        <v>25</v>
      </c>
      <c r="DD47" s="306">
        <f t="shared" si="37"/>
        <v>0</v>
      </c>
      <c r="DE47" s="85">
        <f t="shared" si="38"/>
        <v>0</v>
      </c>
      <c r="DF47" s="160">
        <f t="shared" si="39"/>
        <v>11.844116148751908</v>
      </c>
      <c r="DG47" s="112"/>
      <c r="DU47" s="298">
        <f t="shared" si="4"/>
        <v>25</v>
      </c>
      <c r="DV47" s="301">
        <f t="shared" si="4"/>
        <v>0</v>
      </c>
      <c r="DW47" s="4">
        <f t="shared" si="40"/>
        <v>0</v>
      </c>
      <c r="DX47" s="93">
        <f t="shared" si="41"/>
        <v>0</v>
      </c>
      <c r="DY47" s="240">
        <f t="shared" si="42"/>
        <v>0</v>
      </c>
    </row>
    <row r="48" spans="1:140" ht="13.2" customHeight="1" x14ac:dyDescent="0.2">
      <c r="A48" s="88">
        <v>26</v>
      </c>
      <c r="B48" s="89">
        <f>国語!B48</f>
        <v>0</v>
      </c>
      <c r="C48" s="90">
        <f>アンケート集計!U29</f>
        <v>0</v>
      </c>
      <c r="D48" s="372" t="str">
        <f t="shared" si="43"/>
        <v>C</v>
      </c>
      <c r="E48" s="183"/>
      <c r="F48" s="184"/>
      <c r="G48" s="184"/>
      <c r="H48" s="184"/>
      <c r="I48" s="184"/>
      <c r="J48" s="184"/>
      <c r="K48" s="184"/>
      <c r="L48" s="184"/>
      <c r="M48" s="184"/>
      <c r="N48" s="184"/>
      <c r="O48" s="203"/>
      <c r="P48" s="223"/>
      <c r="Q48" s="184"/>
      <c r="R48" s="184"/>
      <c r="S48" s="185"/>
      <c r="T48" s="223"/>
      <c r="U48" s="184"/>
      <c r="V48" s="185"/>
      <c r="W48" s="213"/>
      <c r="X48" s="185"/>
      <c r="Y48" s="223"/>
      <c r="Z48" s="184"/>
      <c r="AA48" s="184"/>
      <c r="AB48" s="184"/>
      <c r="AC48" s="184"/>
      <c r="AD48" s="184"/>
      <c r="AE48" s="184"/>
      <c r="AF48" s="184"/>
      <c r="AG48" s="184"/>
      <c r="AH48" s="185"/>
      <c r="AI48" s="223"/>
      <c r="AJ48" s="185"/>
      <c r="AK48" s="223"/>
      <c r="AL48" s="184"/>
      <c r="AM48" s="203"/>
      <c r="AN48" s="183"/>
      <c r="AO48" s="184"/>
      <c r="AP48" s="184"/>
      <c r="AQ48" s="184"/>
      <c r="AR48" s="184"/>
      <c r="AS48" s="185"/>
      <c r="AT48" s="223"/>
      <c r="AU48" s="185"/>
      <c r="AV48" s="223"/>
      <c r="AW48" s="234"/>
      <c r="AX48" s="242">
        <f t="shared" si="5"/>
        <v>0</v>
      </c>
      <c r="AY48" s="313" t="str">
        <f t="shared" si="44"/>
        <v>C</v>
      </c>
      <c r="AZ48" s="91">
        <f t="shared" si="6"/>
        <v>0</v>
      </c>
      <c r="BA48" s="313" t="str">
        <f t="shared" si="45"/>
        <v>C</v>
      </c>
      <c r="BB48" s="242">
        <f t="shared" si="7"/>
        <v>0</v>
      </c>
      <c r="BC48" s="91">
        <f t="shared" si="8"/>
        <v>0</v>
      </c>
      <c r="BD48" s="91">
        <f t="shared" si="9"/>
        <v>0</v>
      </c>
      <c r="BE48" s="92">
        <f t="shared" si="10"/>
        <v>0</v>
      </c>
      <c r="BF48" s="243">
        <f t="shared" si="1"/>
        <v>0</v>
      </c>
      <c r="BG48" s="435">
        <f t="shared" si="46"/>
        <v>11.844116148751908</v>
      </c>
      <c r="BH48" s="83"/>
      <c r="BI48" s="88">
        <f t="shared" si="2"/>
        <v>26</v>
      </c>
      <c r="BJ48" s="89">
        <f t="shared" si="2"/>
        <v>0</v>
      </c>
      <c r="BK48" s="482">
        <f t="shared" si="11"/>
        <v>0</v>
      </c>
      <c r="BL48" s="483" t="str">
        <f t="shared" si="48"/>
        <v>C</v>
      </c>
      <c r="BM48" s="483">
        <f t="shared" si="12"/>
        <v>0</v>
      </c>
      <c r="BN48" s="484" t="str">
        <f t="shared" si="49"/>
        <v>C</v>
      </c>
      <c r="BO48" s="482">
        <f t="shared" si="13"/>
        <v>0</v>
      </c>
      <c r="BP48" s="483">
        <f t="shared" si="14"/>
        <v>0</v>
      </c>
      <c r="BQ48" s="483">
        <f t="shared" si="47"/>
        <v>0</v>
      </c>
      <c r="BR48" s="484">
        <f t="shared" si="15"/>
        <v>0</v>
      </c>
      <c r="BS48" s="485">
        <f t="shared" si="16"/>
        <v>0</v>
      </c>
      <c r="BT48" s="487">
        <f t="shared" si="17"/>
        <v>0</v>
      </c>
      <c r="BU48" s="488">
        <f t="shared" si="18"/>
        <v>0</v>
      </c>
      <c r="BV48" s="487">
        <f t="shared" si="19"/>
        <v>0</v>
      </c>
      <c r="BW48" s="488">
        <f t="shared" si="20"/>
        <v>0</v>
      </c>
      <c r="BX48" s="487">
        <f t="shared" si="21"/>
        <v>0</v>
      </c>
      <c r="BY48" s="488">
        <f t="shared" si="22"/>
        <v>0</v>
      </c>
      <c r="BZ48" s="487">
        <f t="shared" si="23"/>
        <v>0</v>
      </c>
      <c r="CA48" s="488">
        <f t="shared" si="24"/>
        <v>0</v>
      </c>
      <c r="CB48" s="487">
        <f t="shared" si="25"/>
        <v>0</v>
      </c>
      <c r="CC48" s="488">
        <f t="shared" si="26"/>
        <v>0</v>
      </c>
      <c r="CD48" s="487">
        <f t="shared" si="27"/>
        <v>0</v>
      </c>
      <c r="CE48" s="488">
        <f t="shared" si="28"/>
        <v>0</v>
      </c>
      <c r="CF48" s="486">
        <f t="shared" si="29"/>
        <v>0</v>
      </c>
      <c r="CG48" s="485">
        <f t="shared" si="30"/>
        <v>0</v>
      </c>
      <c r="CH48" s="487">
        <f t="shared" si="31"/>
        <v>0</v>
      </c>
      <c r="CI48" s="488">
        <f t="shared" si="32"/>
        <v>0</v>
      </c>
      <c r="CJ48" s="487">
        <f t="shared" si="33"/>
        <v>0</v>
      </c>
      <c r="CK48" s="488">
        <f t="shared" si="34"/>
        <v>0</v>
      </c>
      <c r="CL48" s="489">
        <f t="shared" si="35"/>
        <v>0</v>
      </c>
      <c r="CM48" s="101"/>
      <c r="CN48" s="101"/>
      <c r="CO48" s="101"/>
      <c r="CP48" s="101"/>
      <c r="CQ48" s="101"/>
      <c r="CR48" s="101"/>
      <c r="CS48" s="101"/>
      <c r="CT48" s="101"/>
      <c r="CU48" s="101"/>
      <c r="CV48" s="101"/>
      <c r="CW48" s="101"/>
      <c r="CX48" s="101"/>
      <c r="CY48" s="101"/>
      <c r="CZ48" s="101"/>
      <c r="DA48" s="101"/>
      <c r="DB48" s="287">
        <v>26</v>
      </c>
      <c r="DC48" s="286">
        <f t="shared" si="36"/>
        <v>26</v>
      </c>
      <c r="DD48" s="306">
        <f t="shared" si="37"/>
        <v>0</v>
      </c>
      <c r="DE48" s="85">
        <f t="shared" si="38"/>
        <v>0</v>
      </c>
      <c r="DF48" s="160">
        <f t="shared" si="39"/>
        <v>11.844116148751908</v>
      </c>
      <c r="DG48" s="112"/>
      <c r="DU48" s="298">
        <f t="shared" si="4"/>
        <v>26</v>
      </c>
      <c r="DV48" s="301">
        <f t="shared" si="4"/>
        <v>0</v>
      </c>
      <c r="DW48" s="4">
        <f t="shared" si="40"/>
        <v>0</v>
      </c>
      <c r="DX48" s="93">
        <f t="shared" si="41"/>
        <v>0</v>
      </c>
      <c r="DY48" s="240">
        <f t="shared" si="42"/>
        <v>0</v>
      </c>
    </row>
    <row r="49" spans="1:129" ht="13.2" customHeight="1" x14ac:dyDescent="0.2">
      <c r="A49" s="56">
        <v>27</v>
      </c>
      <c r="B49" s="94">
        <f>国語!B49</f>
        <v>0</v>
      </c>
      <c r="C49" s="95">
        <f>アンケート集計!U30</f>
        <v>0</v>
      </c>
      <c r="D49" s="22" t="str">
        <f t="shared" si="43"/>
        <v>C</v>
      </c>
      <c r="E49" s="186"/>
      <c r="F49" s="187"/>
      <c r="G49" s="187"/>
      <c r="H49" s="187"/>
      <c r="I49" s="187"/>
      <c r="J49" s="187"/>
      <c r="K49" s="187"/>
      <c r="L49" s="187"/>
      <c r="M49" s="187"/>
      <c r="N49" s="187"/>
      <c r="O49" s="204"/>
      <c r="P49" s="224"/>
      <c r="Q49" s="187"/>
      <c r="R49" s="187"/>
      <c r="S49" s="188"/>
      <c r="T49" s="224"/>
      <c r="U49" s="187"/>
      <c r="V49" s="188"/>
      <c r="W49" s="214"/>
      <c r="X49" s="188"/>
      <c r="Y49" s="224"/>
      <c r="Z49" s="187"/>
      <c r="AA49" s="187"/>
      <c r="AB49" s="187"/>
      <c r="AC49" s="187"/>
      <c r="AD49" s="187"/>
      <c r="AE49" s="187"/>
      <c r="AF49" s="187"/>
      <c r="AG49" s="187"/>
      <c r="AH49" s="188"/>
      <c r="AI49" s="224"/>
      <c r="AJ49" s="188"/>
      <c r="AK49" s="224"/>
      <c r="AL49" s="187"/>
      <c r="AM49" s="204"/>
      <c r="AN49" s="186"/>
      <c r="AO49" s="187"/>
      <c r="AP49" s="187"/>
      <c r="AQ49" s="187"/>
      <c r="AR49" s="187"/>
      <c r="AS49" s="188"/>
      <c r="AT49" s="224"/>
      <c r="AU49" s="188"/>
      <c r="AV49" s="224"/>
      <c r="AW49" s="235"/>
      <c r="AX49" s="96">
        <f t="shared" si="5"/>
        <v>0</v>
      </c>
      <c r="AY49" s="311" t="str">
        <f t="shared" si="44"/>
        <v>C</v>
      </c>
      <c r="AZ49" s="97">
        <f t="shared" si="6"/>
        <v>0</v>
      </c>
      <c r="BA49" s="311" t="str">
        <f t="shared" si="45"/>
        <v>C</v>
      </c>
      <c r="BB49" s="96">
        <f t="shared" si="7"/>
        <v>0</v>
      </c>
      <c r="BC49" s="97">
        <f t="shared" si="8"/>
        <v>0</v>
      </c>
      <c r="BD49" s="97">
        <f t="shared" si="9"/>
        <v>0</v>
      </c>
      <c r="BE49" s="98">
        <f t="shared" si="10"/>
        <v>0</v>
      </c>
      <c r="BF49" s="99">
        <f t="shared" si="1"/>
        <v>0</v>
      </c>
      <c r="BG49" s="436">
        <f t="shared" si="46"/>
        <v>11.844116148751908</v>
      </c>
      <c r="BH49" s="83"/>
      <c r="BI49" s="56">
        <f t="shared" si="2"/>
        <v>27</v>
      </c>
      <c r="BJ49" s="94">
        <f t="shared" si="2"/>
        <v>0</v>
      </c>
      <c r="BK49" s="490">
        <f t="shared" si="11"/>
        <v>0</v>
      </c>
      <c r="BL49" s="491" t="str">
        <f t="shared" si="48"/>
        <v>C</v>
      </c>
      <c r="BM49" s="491">
        <f t="shared" si="12"/>
        <v>0</v>
      </c>
      <c r="BN49" s="492" t="str">
        <f t="shared" si="49"/>
        <v>C</v>
      </c>
      <c r="BO49" s="490">
        <f t="shared" si="13"/>
        <v>0</v>
      </c>
      <c r="BP49" s="491">
        <f t="shared" si="14"/>
        <v>0</v>
      </c>
      <c r="BQ49" s="491">
        <f t="shared" si="47"/>
        <v>0</v>
      </c>
      <c r="BR49" s="492">
        <f t="shared" si="15"/>
        <v>0</v>
      </c>
      <c r="BS49" s="477">
        <f t="shared" si="16"/>
        <v>0</v>
      </c>
      <c r="BT49" s="479">
        <f t="shared" si="17"/>
        <v>0</v>
      </c>
      <c r="BU49" s="480">
        <f t="shared" si="18"/>
        <v>0</v>
      </c>
      <c r="BV49" s="479">
        <f t="shared" si="19"/>
        <v>0</v>
      </c>
      <c r="BW49" s="480">
        <f t="shared" si="20"/>
        <v>0</v>
      </c>
      <c r="BX49" s="479">
        <f t="shared" si="21"/>
        <v>0</v>
      </c>
      <c r="BY49" s="480">
        <f t="shared" si="22"/>
        <v>0</v>
      </c>
      <c r="BZ49" s="479">
        <f t="shared" si="23"/>
        <v>0</v>
      </c>
      <c r="CA49" s="480">
        <f t="shared" si="24"/>
        <v>0</v>
      </c>
      <c r="CB49" s="479">
        <f t="shared" si="25"/>
        <v>0</v>
      </c>
      <c r="CC49" s="480">
        <f t="shared" si="26"/>
        <v>0</v>
      </c>
      <c r="CD49" s="479">
        <f t="shared" si="27"/>
        <v>0</v>
      </c>
      <c r="CE49" s="480">
        <f t="shared" si="28"/>
        <v>0</v>
      </c>
      <c r="CF49" s="478">
        <f t="shared" si="29"/>
        <v>0</v>
      </c>
      <c r="CG49" s="477">
        <f t="shared" si="30"/>
        <v>0</v>
      </c>
      <c r="CH49" s="479">
        <f t="shared" si="31"/>
        <v>0</v>
      </c>
      <c r="CI49" s="480">
        <f t="shared" si="32"/>
        <v>0</v>
      </c>
      <c r="CJ49" s="479">
        <f t="shared" si="33"/>
        <v>0</v>
      </c>
      <c r="CK49" s="480">
        <f t="shared" si="34"/>
        <v>0</v>
      </c>
      <c r="CL49" s="481">
        <f t="shared" si="35"/>
        <v>0</v>
      </c>
      <c r="CM49" s="101"/>
      <c r="CN49" s="101"/>
      <c r="CO49" s="101"/>
      <c r="CP49" s="101"/>
      <c r="CQ49" s="101"/>
      <c r="CR49" s="101"/>
      <c r="CS49" s="101"/>
      <c r="CT49" s="101"/>
      <c r="CU49" s="101"/>
      <c r="CV49" s="101"/>
      <c r="CW49" s="101"/>
      <c r="CX49" s="101"/>
      <c r="CY49" s="101"/>
      <c r="CZ49" s="101"/>
      <c r="DA49" s="101"/>
      <c r="DB49" s="287">
        <v>27</v>
      </c>
      <c r="DC49" s="286">
        <f t="shared" si="36"/>
        <v>27</v>
      </c>
      <c r="DD49" s="306">
        <f t="shared" si="37"/>
        <v>0</v>
      </c>
      <c r="DE49" s="85">
        <f t="shared" si="38"/>
        <v>0</v>
      </c>
      <c r="DF49" s="160">
        <f t="shared" si="39"/>
        <v>11.844116148751908</v>
      </c>
      <c r="DG49" s="112"/>
      <c r="DU49" s="298">
        <f t="shared" si="4"/>
        <v>27</v>
      </c>
      <c r="DV49" s="301">
        <f t="shared" si="4"/>
        <v>0</v>
      </c>
      <c r="DW49" s="4">
        <f t="shared" si="40"/>
        <v>0</v>
      </c>
      <c r="DX49" s="93">
        <f t="shared" si="41"/>
        <v>0</v>
      </c>
      <c r="DY49" s="240">
        <f t="shared" si="42"/>
        <v>0</v>
      </c>
    </row>
    <row r="50" spans="1:129" ht="13.2" customHeight="1" x14ac:dyDescent="0.2">
      <c r="A50" s="88">
        <v>28</v>
      </c>
      <c r="B50" s="89">
        <f>国語!B50</f>
        <v>0</v>
      </c>
      <c r="C50" s="90">
        <f>アンケート集計!U31</f>
        <v>0</v>
      </c>
      <c r="D50" s="372" t="str">
        <f t="shared" si="43"/>
        <v>C</v>
      </c>
      <c r="E50" s="183"/>
      <c r="F50" s="184"/>
      <c r="G50" s="184"/>
      <c r="H50" s="184"/>
      <c r="I50" s="184"/>
      <c r="J50" s="184"/>
      <c r="K50" s="184"/>
      <c r="L50" s="184"/>
      <c r="M50" s="184"/>
      <c r="N50" s="184"/>
      <c r="O50" s="203"/>
      <c r="P50" s="223"/>
      <c r="Q50" s="184"/>
      <c r="R50" s="184"/>
      <c r="S50" s="185"/>
      <c r="T50" s="223"/>
      <c r="U50" s="184"/>
      <c r="V50" s="185"/>
      <c r="W50" s="213"/>
      <c r="X50" s="185"/>
      <c r="Y50" s="223"/>
      <c r="Z50" s="184"/>
      <c r="AA50" s="184"/>
      <c r="AB50" s="184"/>
      <c r="AC50" s="184"/>
      <c r="AD50" s="184"/>
      <c r="AE50" s="184"/>
      <c r="AF50" s="184"/>
      <c r="AG50" s="184"/>
      <c r="AH50" s="185"/>
      <c r="AI50" s="223"/>
      <c r="AJ50" s="185"/>
      <c r="AK50" s="223"/>
      <c r="AL50" s="184"/>
      <c r="AM50" s="203"/>
      <c r="AN50" s="183"/>
      <c r="AO50" s="184"/>
      <c r="AP50" s="184"/>
      <c r="AQ50" s="184"/>
      <c r="AR50" s="184"/>
      <c r="AS50" s="185"/>
      <c r="AT50" s="223"/>
      <c r="AU50" s="185"/>
      <c r="AV50" s="223"/>
      <c r="AW50" s="234"/>
      <c r="AX50" s="242">
        <f t="shared" si="5"/>
        <v>0</v>
      </c>
      <c r="AY50" s="313" t="str">
        <f t="shared" si="44"/>
        <v>C</v>
      </c>
      <c r="AZ50" s="91">
        <f t="shared" si="6"/>
        <v>0</v>
      </c>
      <c r="BA50" s="313" t="str">
        <f t="shared" si="45"/>
        <v>C</v>
      </c>
      <c r="BB50" s="242">
        <f t="shared" si="7"/>
        <v>0</v>
      </c>
      <c r="BC50" s="91">
        <f t="shared" si="8"/>
        <v>0</v>
      </c>
      <c r="BD50" s="91">
        <f t="shared" si="9"/>
        <v>0</v>
      </c>
      <c r="BE50" s="92">
        <f t="shared" si="10"/>
        <v>0</v>
      </c>
      <c r="BF50" s="243">
        <f t="shared" si="1"/>
        <v>0</v>
      </c>
      <c r="BG50" s="435">
        <f t="shared" si="46"/>
        <v>11.844116148751908</v>
      </c>
      <c r="BH50" s="83"/>
      <c r="BI50" s="88">
        <f t="shared" si="2"/>
        <v>28</v>
      </c>
      <c r="BJ50" s="89">
        <f t="shared" si="2"/>
        <v>0</v>
      </c>
      <c r="BK50" s="482">
        <f t="shared" si="11"/>
        <v>0</v>
      </c>
      <c r="BL50" s="483" t="str">
        <f t="shared" si="48"/>
        <v>C</v>
      </c>
      <c r="BM50" s="483">
        <f t="shared" si="12"/>
        <v>0</v>
      </c>
      <c r="BN50" s="484" t="str">
        <f t="shared" si="49"/>
        <v>C</v>
      </c>
      <c r="BO50" s="482">
        <f t="shared" si="13"/>
        <v>0</v>
      </c>
      <c r="BP50" s="483">
        <f t="shared" si="14"/>
        <v>0</v>
      </c>
      <c r="BQ50" s="483">
        <f t="shared" si="47"/>
        <v>0</v>
      </c>
      <c r="BR50" s="484">
        <f t="shared" si="15"/>
        <v>0</v>
      </c>
      <c r="BS50" s="485">
        <f t="shared" si="16"/>
        <v>0</v>
      </c>
      <c r="BT50" s="487">
        <f t="shared" si="17"/>
        <v>0</v>
      </c>
      <c r="BU50" s="488">
        <f t="shared" si="18"/>
        <v>0</v>
      </c>
      <c r="BV50" s="487">
        <f t="shared" si="19"/>
        <v>0</v>
      </c>
      <c r="BW50" s="488">
        <f t="shared" si="20"/>
        <v>0</v>
      </c>
      <c r="BX50" s="487">
        <f t="shared" si="21"/>
        <v>0</v>
      </c>
      <c r="BY50" s="488">
        <f t="shared" si="22"/>
        <v>0</v>
      </c>
      <c r="BZ50" s="487">
        <f t="shared" si="23"/>
        <v>0</v>
      </c>
      <c r="CA50" s="488">
        <f t="shared" si="24"/>
        <v>0</v>
      </c>
      <c r="CB50" s="487">
        <f t="shared" si="25"/>
        <v>0</v>
      </c>
      <c r="CC50" s="488">
        <f t="shared" si="26"/>
        <v>0</v>
      </c>
      <c r="CD50" s="487">
        <f t="shared" si="27"/>
        <v>0</v>
      </c>
      <c r="CE50" s="488">
        <f t="shared" si="28"/>
        <v>0</v>
      </c>
      <c r="CF50" s="486">
        <f t="shared" si="29"/>
        <v>0</v>
      </c>
      <c r="CG50" s="485">
        <f t="shared" si="30"/>
        <v>0</v>
      </c>
      <c r="CH50" s="487">
        <f t="shared" si="31"/>
        <v>0</v>
      </c>
      <c r="CI50" s="488">
        <f t="shared" si="32"/>
        <v>0</v>
      </c>
      <c r="CJ50" s="487">
        <f t="shared" si="33"/>
        <v>0</v>
      </c>
      <c r="CK50" s="488">
        <f t="shared" si="34"/>
        <v>0</v>
      </c>
      <c r="CL50" s="489">
        <f t="shared" si="35"/>
        <v>0</v>
      </c>
      <c r="CM50" s="101"/>
      <c r="CN50" s="101"/>
      <c r="CO50" s="101"/>
      <c r="CP50" s="101"/>
      <c r="CQ50" s="101"/>
      <c r="CR50" s="101"/>
      <c r="CS50" s="101"/>
      <c r="CT50" s="101"/>
      <c r="CU50" s="101"/>
      <c r="CV50" s="101"/>
      <c r="CW50" s="101"/>
      <c r="CX50" s="101"/>
      <c r="CY50" s="101"/>
      <c r="CZ50" s="101"/>
      <c r="DA50" s="101"/>
      <c r="DB50" s="287">
        <v>28</v>
      </c>
      <c r="DC50" s="286">
        <f t="shared" si="36"/>
        <v>28</v>
      </c>
      <c r="DD50" s="306">
        <f t="shared" si="37"/>
        <v>0</v>
      </c>
      <c r="DE50" s="85">
        <f t="shared" si="38"/>
        <v>0</v>
      </c>
      <c r="DF50" s="160">
        <f t="shared" si="39"/>
        <v>11.844116148751908</v>
      </c>
      <c r="DG50" s="112"/>
      <c r="DH50" s="113"/>
      <c r="DI50" s="112"/>
      <c r="DJ50" s="112"/>
      <c r="DK50" s="112"/>
      <c r="DL50" s="112"/>
      <c r="DM50" s="112"/>
      <c r="DU50" s="298">
        <f t="shared" si="4"/>
        <v>28</v>
      </c>
      <c r="DV50" s="301">
        <f t="shared" si="4"/>
        <v>0</v>
      </c>
      <c r="DW50" s="4">
        <f t="shared" si="40"/>
        <v>0</v>
      </c>
      <c r="DX50" s="93">
        <f t="shared" si="41"/>
        <v>0</v>
      </c>
      <c r="DY50" s="240">
        <f t="shared" si="42"/>
        <v>0</v>
      </c>
    </row>
    <row r="51" spans="1:129" ht="13.2" customHeight="1" x14ac:dyDescent="0.2">
      <c r="A51" s="56">
        <v>29</v>
      </c>
      <c r="B51" s="94">
        <f>国語!B51</f>
        <v>0</v>
      </c>
      <c r="C51" s="95">
        <f>アンケート集計!U32</f>
        <v>0</v>
      </c>
      <c r="D51" s="22" t="str">
        <f t="shared" si="43"/>
        <v>C</v>
      </c>
      <c r="E51" s="186"/>
      <c r="F51" s="187"/>
      <c r="G51" s="187"/>
      <c r="H51" s="187"/>
      <c r="I51" s="187"/>
      <c r="J51" s="187"/>
      <c r="K51" s="187"/>
      <c r="L51" s="187"/>
      <c r="M51" s="187"/>
      <c r="N51" s="187"/>
      <c r="O51" s="204"/>
      <c r="P51" s="224"/>
      <c r="Q51" s="187"/>
      <c r="R51" s="187"/>
      <c r="S51" s="188"/>
      <c r="T51" s="224"/>
      <c r="U51" s="187"/>
      <c r="V51" s="188"/>
      <c r="W51" s="214"/>
      <c r="X51" s="188"/>
      <c r="Y51" s="224"/>
      <c r="Z51" s="187"/>
      <c r="AA51" s="187"/>
      <c r="AB51" s="187"/>
      <c r="AC51" s="187"/>
      <c r="AD51" s="187"/>
      <c r="AE51" s="187"/>
      <c r="AF51" s="187"/>
      <c r="AG51" s="187"/>
      <c r="AH51" s="188"/>
      <c r="AI51" s="224"/>
      <c r="AJ51" s="188"/>
      <c r="AK51" s="224"/>
      <c r="AL51" s="187"/>
      <c r="AM51" s="204"/>
      <c r="AN51" s="186"/>
      <c r="AO51" s="187"/>
      <c r="AP51" s="187"/>
      <c r="AQ51" s="187"/>
      <c r="AR51" s="187"/>
      <c r="AS51" s="188"/>
      <c r="AT51" s="224"/>
      <c r="AU51" s="188"/>
      <c r="AV51" s="224"/>
      <c r="AW51" s="235"/>
      <c r="AX51" s="96">
        <f t="shared" si="5"/>
        <v>0</v>
      </c>
      <c r="AY51" s="311" t="str">
        <f t="shared" si="44"/>
        <v>C</v>
      </c>
      <c r="AZ51" s="97">
        <f t="shared" si="6"/>
        <v>0</v>
      </c>
      <c r="BA51" s="311" t="str">
        <f t="shared" si="45"/>
        <v>C</v>
      </c>
      <c r="BB51" s="96">
        <f t="shared" si="7"/>
        <v>0</v>
      </c>
      <c r="BC51" s="97">
        <f t="shared" si="8"/>
        <v>0</v>
      </c>
      <c r="BD51" s="97">
        <f t="shared" si="9"/>
        <v>0</v>
      </c>
      <c r="BE51" s="98">
        <f t="shared" si="10"/>
        <v>0</v>
      </c>
      <c r="BF51" s="99">
        <f t="shared" si="1"/>
        <v>0</v>
      </c>
      <c r="BG51" s="436">
        <f t="shared" si="46"/>
        <v>11.844116148751908</v>
      </c>
      <c r="BH51" s="83"/>
      <c r="BI51" s="56">
        <f t="shared" si="2"/>
        <v>29</v>
      </c>
      <c r="BJ51" s="94">
        <f t="shared" si="2"/>
        <v>0</v>
      </c>
      <c r="BK51" s="490">
        <f t="shared" si="11"/>
        <v>0</v>
      </c>
      <c r="BL51" s="491" t="str">
        <f t="shared" si="48"/>
        <v>C</v>
      </c>
      <c r="BM51" s="491">
        <f t="shared" si="12"/>
        <v>0</v>
      </c>
      <c r="BN51" s="492" t="str">
        <f t="shared" si="49"/>
        <v>C</v>
      </c>
      <c r="BO51" s="490">
        <f t="shared" si="13"/>
        <v>0</v>
      </c>
      <c r="BP51" s="491">
        <f t="shared" si="14"/>
        <v>0</v>
      </c>
      <c r="BQ51" s="491">
        <f t="shared" si="47"/>
        <v>0</v>
      </c>
      <c r="BR51" s="492">
        <f t="shared" si="15"/>
        <v>0</v>
      </c>
      <c r="BS51" s="477">
        <f t="shared" si="16"/>
        <v>0</v>
      </c>
      <c r="BT51" s="479">
        <f t="shared" si="17"/>
        <v>0</v>
      </c>
      <c r="BU51" s="480">
        <f t="shared" si="18"/>
        <v>0</v>
      </c>
      <c r="BV51" s="479">
        <f t="shared" si="19"/>
        <v>0</v>
      </c>
      <c r="BW51" s="480">
        <f t="shared" si="20"/>
        <v>0</v>
      </c>
      <c r="BX51" s="479">
        <f t="shared" si="21"/>
        <v>0</v>
      </c>
      <c r="BY51" s="480">
        <f t="shared" si="22"/>
        <v>0</v>
      </c>
      <c r="BZ51" s="479">
        <f t="shared" si="23"/>
        <v>0</v>
      </c>
      <c r="CA51" s="480">
        <f t="shared" si="24"/>
        <v>0</v>
      </c>
      <c r="CB51" s="479">
        <f t="shared" si="25"/>
        <v>0</v>
      </c>
      <c r="CC51" s="480">
        <f t="shared" si="26"/>
        <v>0</v>
      </c>
      <c r="CD51" s="479">
        <f t="shared" si="27"/>
        <v>0</v>
      </c>
      <c r="CE51" s="480">
        <f t="shared" si="28"/>
        <v>0</v>
      </c>
      <c r="CF51" s="478">
        <f t="shared" si="29"/>
        <v>0</v>
      </c>
      <c r="CG51" s="477">
        <f t="shared" si="30"/>
        <v>0</v>
      </c>
      <c r="CH51" s="479">
        <f t="shared" si="31"/>
        <v>0</v>
      </c>
      <c r="CI51" s="480">
        <f t="shared" si="32"/>
        <v>0</v>
      </c>
      <c r="CJ51" s="479">
        <f t="shared" si="33"/>
        <v>0</v>
      </c>
      <c r="CK51" s="480">
        <f t="shared" si="34"/>
        <v>0</v>
      </c>
      <c r="CL51" s="481">
        <f t="shared" si="35"/>
        <v>0</v>
      </c>
      <c r="CM51" s="101"/>
      <c r="CN51" s="101"/>
      <c r="CO51" s="101"/>
      <c r="CP51" s="101"/>
      <c r="CQ51" s="101"/>
      <c r="CR51" s="101"/>
      <c r="CS51" s="101"/>
      <c r="CT51" s="101"/>
      <c r="CU51" s="101"/>
      <c r="CV51" s="101"/>
      <c r="CW51" s="101"/>
      <c r="CX51" s="101"/>
      <c r="CY51" s="101"/>
      <c r="CZ51" s="101"/>
      <c r="DA51" s="101"/>
      <c r="DB51" s="287">
        <v>29</v>
      </c>
      <c r="DC51" s="286">
        <f t="shared" si="36"/>
        <v>29</v>
      </c>
      <c r="DD51" s="306">
        <f t="shared" si="37"/>
        <v>0</v>
      </c>
      <c r="DE51" s="85">
        <f t="shared" si="38"/>
        <v>0</v>
      </c>
      <c r="DF51" s="160">
        <f t="shared" si="39"/>
        <v>11.844116148751908</v>
      </c>
      <c r="DG51" s="112"/>
      <c r="DH51" s="104"/>
      <c r="DI51" s="112"/>
      <c r="DJ51" s="112"/>
      <c r="DK51" s="112"/>
      <c r="DL51" s="112"/>
      <c r="DM51" s="112"/>
      <c r="DU51" s="298">
        <f t="shared" si="4"/>
        <v>29</v>
      </c>
      <c r="DV51" s="301">
        <f t="shared" si="4"/>
        <v>0</v>
      </c>
      <c r="DW51" s="4">
        <f t="shared" si="40"/>
        <v>0</v>
      </c>
      <c r="DX51" s="93">
        <f t="shared" si="41"/>
        <v>0</v>
      </c>
      <c r="DY51" s="240">
        <f t="shared" si="42"/>
        <v>0</v>
      </c>
    </row>
    <row r="52" spans="1:129" ht="13.2" customHeight="1" thickBot="1" x14ac:dyDescent="0.25">
      <c r="A52" s="88">
        <v>30</v>
      </c>
      <c r="B52" s="109">
        <f>国語!B52</f>
        <v>0</v>
      </c>
      <c r="C52" s="110">
        <f>アンケート集計!U33</f>
        <v>0</v>
      </c>
      <c r="D52" s="374" t="str">
        <f t="shared" si="43"/>
        <v>C</v>
      </c>
      <c r="E52" s="189"/>
      <c r="F52" s="190"/>
      <c r="G52" s="190"/>
      <c r="H52" s="190"/>
      <c r="I52" s="190"/>
      <c r="J52" s="190"/>
      <c r="K52" s="190"/>
      <c r="L52" s="190"/>
      <c r="M52" s="190"/>
      <c r="N52" s="190"/>
      <c r="O52" s="205"/>
      <c r="P52" s="225"/>
      <c r="Q52" s="190"/>
      <c r="R52" s="190"/>
      <c r="S52" s="191"/>
      <c r="T52" s="225"/>
      <c r="U52" s="190"/>
      <c r="V52" s="191"/>
      <c r="W52" s="215"/>
      <c r="X52" s="191"/>
      <c r="Y52" s="225"/>
      <c r="Z52" s="190"/>
      <c r="AA52" s="190"/>
      <c r="AB52" s="190"/>
      <c r="AC52" s="190"/>
      <c r="AD52" s="190"/>
      <c r="AE52" s="190"/>
      <c r="AF52" s="190"/>
      <c r="AG52" s="190"/>
      <c r="AH52" s="191"/>
      <c r="AI52" s="225"/>
      <c r="AJ52" s="191"/>
      <c r="AK52" s="225"/>
      <c r="AL52" s="190"/>
      <c r="AM52" s="205"/>
      <c r="AN52" s="189"/>
      <c r="AO52" s="190"/>
      <c r="AP52" s="190"/>
      <c r="AQ52" s="190"/>
      <c r="AR52" s="190"/>
      <c r="AS52" s="191"/>
      <c r="AT52" s="225"/>
      <c r="AU52" s="191"/>
      <c r="AV52" s="225"/>
      <c r="AW52" s="236"/>
      <c r="AX52" s="244">
        <f t="shared" si="5"/>
        <v>0</v>
      </c>
      <c r="AY52" s="378" t="str">
        <f t="shared" si="44"/>
        <v>C</v>
      </c>
      <c r="AZ52" s="245">
        <f t="shared" si="6"/>
        <v>0</v>
      </c>
      <c r="BA52" s="378" t="str">
        <f t="shared" si="45"/>
        <v>C</v>
      </c>
      <c r="BB52" s="244">
        <f t="shared" si="7"/>
        <v>0</v>
      </c>
      <c r="BC52" s="245">
        <f t="shared" si="8"/>
        <v>0</v>
      </c>
      <c r="BD52" s="245">
        <f t="shared" si="9"/>
        <v>0</v>
      </c>
      <c r="BE52" s="246">
        <f t="shared" si="10"/>
        <v>0</v>
      </c>
      <c r="BF52" s="247">
        <f t="shared" si="1"/>
        <v>0</v>
      </c>
      <c r="BG52" s="438">
        <f t="shared" si="46"/>
        <v>11.844116148751908</v>
      </c>
      <c r="BH52" s="83"/>
      <c r="BI52" s="120">
        <f t="shared" si="2"/>
        <v>30</v>
      </c>
      <c r="BJ52" s="121">
        <f t="shared" si="2"/>
        <v>0</v>
      </c>
      <c r="BK52" s="493">
        <f t="shared" si="11"/>
        <v>0</v>
      </c>
      <c r="BL52" s="494" t="str">
        <f t="shared" si="48"/>
        <v>C</v>
      </c>
      <c r="BM52" s="494">
        <f t="shared" si="12"/>
        <v>0</v>
      </c>
      <c r="BN52" s="495" t="str">
        <f t="shared" si="49"/>
        <v>C</v>
      </c>
      <c r="BO52" s="493">
        <f t="shared" si="13"/>
        <v>0</v>
      </c>
      <c r="BP52" s="494">
        <f t="shared" si="14"/>
        <v>0</v>
      </c>
      <c r="BQ52" s="504">
        <f t="shared" si="47"/>
        <v>0</v>
      </c>
      <c r="BR52" s="495">
        <f t="shared" si="15"/>
        <v>0</v>
      </c>
      <c r="BS52" s="496">
        <f t="shared" si="16"/>
        <v>0</v>
      </c>
      <c r="BT52" s="498">
        <f t="shared" si="17"/>
        <v>0</v>
      </c>
      <c r="BU52" s="499">
        <f t="shared" si="18"/>
        <v>0</v>
      </c>
      <c r="BV52" s="498">
        <f t="shared" si="19"/>
        <v>0</v>
      </c>
      <c r="BW52" s="499">
        <f t="shared" si="20"/>
        <v>0</v>
      </c>
      <c r="BX52" s="498">
        <f t="shared" si="21"/>
        <v>0</v>
      </c>
      <c r="BY52" s="499">
        <f t="shared" si="22"/>
        <v>0</v>
      </c>
      <c r="BZ52" s="498">
        <f t="shared" si="23"/>
        <v>0</v>
      </c>
      <c r="CA52" s="499">
        <f t="shared" si="24"/>
        <v>0</v>
      </c>
      <c r="CB52" s="498">
        <f t="shared" si="25"/>
        <v>0</v>
      </c>
      <c r="CC52" s="499">
        <f t="shared" si="26"/>
        <v>0</v>
      </c>
      <c r="CD52" s="498">
        <f t="shared" si="27"/>
        <v>0</v>
      </c>
      <c r="CE52" s="499">
        <f t="shared" si="28"/>
        <v>0</v>
      </c>
      <c r="CF52" s="497">
        <f t="shared" si="29"/>
        <v>0</v>
      </c>
      <c r="CG52" s="496">
        <f t="shared" si="30"/>
        <v>0</v>
      </c>
      <c r="CH52" s="498">
        <f t="shared" si="31"/>
        <v>0</v>
      </c>
      <c r="CI52" s="499">
        <f t="shared" si="32"/>
        <v>0</v>
      </c>
      <c r="CJ52" s="498">
        <f t="shared" si="33"/>
        <v>0</v>
      </c>
      <c r="CK52" s="499">
        <f t="shared" si="34"/>
        <v>0</v>
      </c>
      <c r="CL52" s="500">
        <f t="shared" si="35"/>
        <v>0</v>
      </c>
      <c r="CM52" s="101"/>
      <c r="CN52" s="101"/>
      <c r="CO52" s="101"/>
      <c r="CP52" s="101"/>
      <c r="CQ52" s="101"/>
      <c r="CR52" s="101"/>
      <c r="CS52" s="101"/>
      <c r="CT52" s="101"/>
      <c r="CU52" s="101"/>
      <c r="CV52" s="101"/>
      <c r="CW52" s="101"/>
      <c r="CX52" s="101"/>
      <c r="CY52" s="101"/>
      <c r="CZ52" s="101"/>
      <c r="DA52" s="101"/>
      <c r="DB52" s="287">
        <v>30</v>
      </c>
      <c r="DC52" s="286">
        <f t="shared" si="36"/>
        <v>30</v>
      </c>
      <c r="DD52" s="306">
        <f t="shared" si="37"/>
        <v>0</v>
      </c>
      <c r="DE52" s="85">
        <f t="shared" si="38"/>
        <v>0</v>
      </c>
      <c r="DF52" s="160">
        <f t="shared" si="39"/>
        <v>11.844116148751908</v>
      </c>
      <c r="DG52" s="112"/>
      <c r="DH52" s="115"/>
      <c r="DI52" s="115"/>
      <c r="DJ52" s="116"/>
      <c r="DK52" s="102"/>
      <c r="DL52" s="102"/>
      <c r="DM52" s="102"/>
      <c r="DN52" s="102"/>
      <c r="DO52" s="101"/>
      <c r="DP52" s="102"/>
      <c r="DQ52" s="102"/>
      <c r="DR52" s="102"/>
      <c r="DS52" s="102"/>
      <c r="DU52" s="298">
        <f t="shared" si="4"/>
        <v>30</v>
      </c>
      <c r="DV52" s="301">
        <f t="shared" si="4"/>
        <v>0</v>
      </c>
      <c r="DW52" s="4">
        <f t="shared" si="40"/>
        <v>0</v>
      </c>
      <c r="DX52" s="93">
        <f t="shared" si="41"/>
        <v>0</v>
      </c>
      <c r="DY52" s="240">
        <f t="shared" si="42"/>
        <v>0</v>
      </c>
    </row>
    <row r="53" spans="1:129" ht="13.2" customHeight="1" x14ac:dyDescent="0.2">
      <c r="A53" s="56">
        <v>31</v>
      </c>
      <c r="B53" s="77">
        <f>国語!B53</f>
        <v>0</v>
      </c>
      <c r="C53" s="78">
        <f>アンケート集計!U34</f>
        <v>0</v>
      </c>
      <c r="D53" s="291" t="str">
        <f t="shared" si="43"/>
        <v>C</v>
      </c>
      <c r="E53" s="321"/>
      <c r="F53" s="322"/>
      <c r="G53" s="322"/>
      <c r="H53" s="322"/>
      <c r="I53" s="322"/>
      <c r="J53" s="322"/>
      <c r="K53" s="322"/>
      <c r="L53" s="322"/>
      <c r="M53" s="322"/>
      <c r="N53" s="322"/>
      <c r="O53" s="323"/>
      <c r="P53" s="326"/>
      <c r="Q53" s="322"/>
      <c r="R53" s="322"/>
      <c r="S53" s="325"/>
      <c r="T53" s="326"/>
      <c r="U53" s="322"/>
      <c r="V53" s="325"/>
      <c r="W53" s="327"/>
      <c r="X53" s="325"/>
      <c r="Y53" s="326"/>
      <c r="Z53" s="322"/>
      <c r="AA53" s="322"/>
      <c r="AB53" s="322"/>
      <c r="AC53" s="322"/>
      <c r="AD53" s="322"/>
      <c r="AE53" s="322"/>
      <c r="AF53" s="322"/>
      <c r="AG53" s="322"/>
      <c r="AH53" s="325"/>
      <c r="AI53" s="326"/>
      <c r="AJ53" s="325"/>
      <c r="AK53" s="326"/>
      <c r="AL53" s="322"/>
      <c r="AM53" s="323"/>
      <c r="AN53" s="321"/>
      <c r="AO53" s="322"/>
      <c r="AP53" s="322"/>
      <c r="AQ53" s="322"/>
      <c r="AR53" s="322"/>
      <c r="AS53" s="325"/>
      <c r="AT53" s="326"/>
      <c r="AU53" s="325"/>
      <c r="AV53" s="326"/>
      <c r="AW53" s="324"/>
      <c r="AX53" s="329">
        <f t="shared" si="5"/>
        <v>0</v>
      </c>
      <c r="AY53" s="293" t="str">
        <f t="shared" si="44"/>
        <v>C</v>
      </c>
      <c r="AZ53" s="330">
        <f t="shared" si="6"/>
        <v>0</v>
      </c>
      <c r="BA53" s="293" t="str">
        <f t="shared" si="45"/>
        <v>C</v>
      </c>
      <c r="BB53" s="329">
        <f t="shared" si="7"/>
        <v>0</v>
      </c>
      <c r="BC53" s="330">
        <f t="shared" si="8"/>
        <v>0</v>
      </c>
      <c r="BD53" s="330">
        <f t="shared" si="9"/>
        <v>0</v>
      </c>
      <c r="BE53" s="331">
        <f t="shared" si="10"/>
        <v>0</v>
      </c>
      <c r="BF53" s="332">
        <f t="shared" si="1"/>
        <v>0</v>
      </c>
      <c r="BG53" s="434">
        <f t="shared" si="46"/>
        <v>11.844116148751908</v>
      </c>
      <c r="BH53" s="83"/>
      <c r="BI53" s="333">
        <f t="shared" si="2"/>
        <v>31</v>
      </c>
      <c r="BJ53" s="334">
        <f t="shared" si="2"/>
        <v>0</v>
      </c>
      <c r="BK53" s="501">
        <f t="shared" si="11"/>
        <v>0</v>
      </c>
      <c r="BL53" s="502" t="str">
        <f t="shared" si="48"/>
        <v>C</v>
      </c>
      <c r="BM53" s="502">
        <f t="shared" si="12"/>
        <v>0</v>
      </c>
      <c r="BN53" s="503" t="str">
        <f t="shared" si="49"/>
        <v>C</v>
      </c>
      <c r="BO53" s="501">
        <f t="shared" si="13"/>
        <v>0</v>
      </c>
      <c r="BP53" s="502">
        <f t="shared" si="14"/>
        <v>0</v>
      </c>
      <c r="BQ53" s="475">
        <f t="shared" si="47"/>
        <v>0</v>
      </c>
      <c r="BR53" s="503">
        <f t="shared" si="15"/>
        <v>0</v>
      </c>
      <c r="BS53" s="477">
        <f t="shared" si="16"/>
        <v>0</v>
      </c>
      <c r="BT53" s="479">
        <f t="shared" si="17"/>
        <v>0</v>
      </c>
      <c r="BU53" s="480">
        <f t="shared" si="18"/>
        <v>0</v>
      </c>
      <c r="BV53" s="479">
        <f t="shared" si="19"/>
        <v>0</v>
      </c>
      <c r="BW53" s="480">
        <f t="shared" si="20"/>
        <v>0</v>
      </c>
      <c r="BX53" s="479">
        <f t="shared" si="21"/>
        <v>0</v>
      </c>
      <c r="BY53" s="480">
        <f t="shared" si="22"/>
        <v>0</v>
      </c>
      <c r="BZ53" s="479">
        <f t="shared" si="23"/>
        <v>0</v>
      </c>
      <c r="CA53" s="480">
        <f t="shared" si="24"/>
        <v>0</v>
      </c>
      <c r="CB53" s="479">
        <f t="shared" si="25"/>
        <v>0</v>
      </c>
      <c r="CC53" s="480">
        <f t="shared" si="26"/>
        <v>0</v>
      </c>
      <c r="CD53" s="479">
        <f t="shared" si="27"/>
        <v>0</v>
      </c>
      <c r="CE53" s="480">
        <f t="shared" si="28"/>
        <v>0</v>
      </c>
      <c r="CF53" s="478">
        <f t="shared" si="29"/>
        <v>0</v>
      </c>
      <c r="CG53" s="477">
        <f t="shared" si="30"/>
        <v>0</v>
      </c>
      <c r="CH53" s="479">
        <f t="shared" si="31"/>
        <v>0</v>
      </c>
      <c r="CI53" s="480">
        <f t="shared" si="32"/>
        <v>0</v>
      </c>
      <c r="CJ53" s="479">
        <f t="shared" si="33"/>
        <v>0</v>
      </c>
      <c r="CK53" s="480">
        <f t="shared" si="34"/>
        <v>0</v>
      </c>
      <c r="CL53" s="481">
        <f t="shared" si="35"/>
        <v>0</v>
      </c>
      <c r="CM53" s="101"/>
      <c r="CN53" s="101"/>
      <c r="CO53" s="101"/>
      <c r="CP53" s="101"/>
      <c r="CQ53" s="101"/>
      <c r="CR53" s="101"/>
      <c r="CS53" s="101"/>
      <c r="CT53" s="101"/>
      <c r="CU53" s="101"/>
      <c r="CV53" s="101"/>
      <c r="CW53" s="101"/>
      <c r="CX53" s="101"/>
      <c r="CY53" s="101"/>
      <c r="CZ53" s="101"/>
      <c r="DA53" s="101"/>
      <c r="DB53" s="287">
        <v>31</v>
      </c>
      <c r="DC53" s="286">
        <f t="shared" si="36"/>
        <v>31</v>
      </c>
      <c r="DD53" s="306">
        <f t="shared" si="37"/>
        <v>0</v>
      </c>
      <c r="DE53" s="85">
        <f t="shared" si="38"/>
        <v>0</v>
      </c>
      <c r="DF53" s="160">
        <f t="shared" si="39"/>
        <v>11.844116148751908</v>
      </c>
      <c r="DG53" s="112"/>
      <c r="DH53" s="117"/>
      <c r="DI53" s="117"/>
      <c r="DJ53" s="102"/>
      <c r="DK53" s="118"/>
      <c r="DL53" s="118"/>
      <c r="DM53" s="118"/>
      <c r="DN53" s="118"/>
      <c r="DO53" s="119"/>
      <c r="DP53" s="105"/>
      <c r="DQ53" s="105"/>
      <c r="DR53" s="105"/>
      <c r="DS53" s="105"/>
      <c r="DU53" s="298">
        <f t="shared" si="4"/>
        <v>31</v>
      </c>
      <c r="DV53" s="301">
        <f t="shared" si="4"/>
        <v>0</v>
      </c>
      <c r="DW53" s="4">
        <f t="shared" si="40"/>
        <v>0</v>
      </c>
      <c r="DX53" s="93">
        <f t="shared" si="41"/>
        <v>0</v>
      </c>
      <c r="DY53" s="240">
        <f t="shared" si="42"/>
        <v>0</v>
      </c>
    </row>
    <row r="54" spans="1:129" ht="13.2" customHeight="1" x14ac:dyDescent="0.2">
      <c r="A54" s="88">
        <v>32</v>
      </c>
      <c r="B54" s="89">
        <f>国語!B54</f>
        <v>0</v>
      </c>
      <c r="C54" s="90">
        <f>アンケート集計!U35</f>
        <v>0</v>
      </c>
      <c r="D54" s="372" t="str">
        <f t="shared" si="43"/>
        <v>C</v>
      </c>
      <c r="E54" s="183"/>
      <c r="F54" s="184"/>
      <c r="G54" s="184"/>
      <c r="H54" s="184"/>
      <c r="I54" s="184"/>
      <c r="J54" s="184"/>
      <c r="K54" s="184"/>
      <c r="L54" s="184"/>
      <c r="M54" s="184"/>
      <c r="N54" s="184"/>
      <c r="O54" s="203"/>
      <c r="P54" s="223"/>
      <c r="Q54" s="184"/>
      <c r="R54" s="184"/>
      <c r="S54" s="185"/>
      <c r="T54" s="223"/>
      <c r="U54" s="184"/>
      <c r="V54" s="185"/>
      <c r="W54" s="213"/>
      <c r="X54" s="185"/>
      <c r="Y54" s="223"/>
      <c r="Z54" s="184"/>
      <c r="AA54" s="184"/>
      <c r="AB54" s="184"/>
      <c r="AC54" s="184"/>
      <c r="AD54" s="184"/>
      <c r="AE54" s="184"/>
      <c r="AF54" s="184"/>
      <c r="AG54" s="184"/>
      <c r="AH54" s="185"/>
      <c r="AI54" s="223"/>
      <c r="AJ54" s="185"/>
      <c r="AK54" s="223"/>
      <c r="AL54" s="184"/>
      <c r="AM54" s="203"/>
      <c r="AN54" s="183"/>
      <c r="AO54" s="184"/>
      <c r="AP54" s="184"/>
      <c r="AQ54" s="184"/>
      <c r="AR54" s="184"/>
      <c r="AS54" s="185"/>
      <c r="AT54" s="223"/>
      <c r="AU54" s="185"/>
      <c r="AV54" s="223"/>
      <c r="AW54" s="234"/>
      <c r="AX54" s="242">
        <f t="shared" si="5"/>
        <v>0</v>
      </c>
      <c r="AY54" s="313" t="str">
        <f t="shared" si="44"/>
        <v>C</v>
      </c>
      <c r="AZ54" s="91">
        <f t="shared" si="6"/>
        <v>0</v>
      </c>
      <c r="BA54" s="313" t="str">
        <f t="shared" si="45"/>
        <v>C</v>
      </c>
      <c r="BB54" s="242">
        <f t="shared" si="7"/>
        <v>0</v>
      </c>
      <c r="BC54" s="91">
        <f t="shared" si="8"/>
        <v>0</v>
      </c>
      <c r="BD54" s="91">
        <f t="shared" si="9"/>
        <v>0</v>
      </c>
      <c r="BE54" s="92">
        <f t="shared" si="10"/>
        <v>0</v>
      </c>
      <c r="BF54" s="243">
        <f t="shared" si="1"/>
        <v>0</v>
      </c>
      <c r="BG54" s="435">
        <f t="shared" si="46"/>
        <v>11.844116148751908</v>
      </c>
      <c r="BH54" s="83"/>
      <c r="BI54" s="88">
        <f t="shared" si="2"/>
        <v>32</v>
      </c>
      <c r="BJ54" s="89">
        <f t="shared" si="2"/>
        <v>0</v>
      </c>
      <c r="BK54" s="482">
        <f t="shared" si="11"/>
        <v>0</v>
      </c>
      <c r="BL54" s="483" t="str">
        <f t="shared" si="48"/>
        <v>C</v>
      </c>
      <c r="BM54" s="483">
        <f t="shared" si="12"/>
        <v>0</v>
      </c>
      <c r="BN54" s="484" t="str">
        <f t="shared" si="49"/>
        <v>C</v>
      </c>
      <c r="BO54" s="482">
        <f t="shared" si="13"/>
        <v>0</v>
      </c>
      <c r="BP54" s="483">
        <f t="shared" si="14"/>
        <v>0</v>
      </c>
      <c r="BQ54" s="483">
        <f t="shared" si="47"/>
        <v>0</v>
      </c>
      <c r="BR54" s="484">
        <f t="shared" si="15"/>
        <v>0</v>
      </c>
      <c r="BS54" s="485">
        <f t="shared" si="16"/>
        <v>0</v>
      </c>
      <c r="BT54" s="487">
        <f t="shared" si="17"/>
        <v>0</v>
      </c>
      <c r="BU54" s="488">
        <f t="shared" si="18"/>
        <v>0</v>
      </c>
      <c r="BV54" s="487">
        <f t="shared" si="19"/>
        <v>0</v>
      </c>
      <c r="BW54" s="488">
        <f t="shared" si="20"/>
        <v>0</v>
      </c>
      <c r="BX54" s="487">
        <f t="shared" si="21"/>
        <v>0</v>
      </c>
      <c r="BY54" s="488">
        <f t="shared" si="22"/>
        <v>0</v>
      </c>
      <c r="BZ54" s="487">
        <f t="shared" si="23"/>
        <v>0</v>
      </c>
      <c r="CA54" s="488">
        <f t="shared" si="24"/>
        <v>0</v>
      </c>
      <c r="CB54" s="487">
        <f t="shared" si="25"/>
        <v>0</v>
      </c>
      <c r="CC54" s="488">
        <f t="shared" si="26"/>
        <v>0</v>
      </c>
      <c r="CD54" s="487">
        <f t="shared" si="27"/>
        <v>0</v>
      </c>
      <c r="CE54" s="488">
        <f t="shared" si="28"/>
        <v>0</v>
      </c>
      <c r="CF54" s="486">
        <f t="shared" si="29"/>
        <v>0</v>
      </c>
      <c r="CG54" s="485">
        <f t="shared" si="30"/>
        <v>0</v>
      </c>
      <c r="CH54" s="487">
        <f t="shared" si="31"/>
        <v>0</v>
      </c>
      <c r="CI54" s="488">
        <f t="shared" si="32"/>
        <v>0</v>
      </c>
      <c r="CJ54" s="487">
        <f t="shared" si="33"/>
        <v>0</v>
      </c>
      <c r="CK54" s="488">
        <f t="shared" si="34"/>
        <v>0</v>
      </c>
      <c r="CL54" s="489">
        <f t="shared" si="35"/>
        <v>0</v>
      </c>
      <c r="CM54" s="101"/>
      <c r="CN54" s="101"/>
      <c r="CO54" s="101"/>
      <c r="CP54" s="101"/>
      <c r="CQ54" s="101"/>
      <c r="CR54" s="101"/>
      <c r="CS54" s="101"/>
      <c r="CT54" s="101"/>
      <c r="CU54" s="101"/>
      <c r="CV54" s="101"/>
      <c r="CW54" s="101"/>
      <c r="CX54" s="101"/>
      <c r="CY54" s="101"/>
      <c r="CZ54" s="101"/>
      <c r="DA54" s="101"/>
      <c r="DB54" s="287">
        <v>32</v>
      </c>
      <c r="DC54" s="286">
        <f t="shared" si="36"/>
        <v>32</v>
      </c>
      <c r="DD54" s="306">
        <f t="shared" si="37"/>
        <v>0</v>
      </c>
      <c r="DE54" s="85">
        <f t="shared" si="38"/>
        <v>0</v>
      </c>
      <c r="DF54" s="160">
        <f t="shared" si="39"/>
        <v>11.844116148751908</v>
      </c>
      <c r="DG54" s="112"/>
      <c r="DH54" s="112"/>
      <c r="DI54" s="112"/>
      <c r="DJ54" s="112"/>
      <c r="DK54" s="112"/>
      <c r="DL54" s="112"/>
      <c r="DM54" s="112"/>
      <c r="DU54" s="298">
        <f t="shared" si="4"/>
        <v>32</v>
      </c>
      <c r="DV54" s="301">
        <f t="shared" si="4"/>
        <v>0</v>
      </c>
      <c r="DW54" s="4">
        <f t="shared" si="40"/>
        <v>0</v>
      </c>
      <c r="DX54" s="93">
        <f t="shared" si="41"/>
        <v>0</v>
      </c>
      <c r="DY54" s="240">
        <f t="shared" si="42"/>
        <v>0</v>
      </c>
    </row>
    <row r="55" spans="1:129" ht="13.2" customHeight="1" x14ac:dyDescent="0.2">
      <c r="A55" s="56">
        <v>33</v>
      </c>
      <c r="B55" s="94">
        <f>国語!B55</f>
        <v>0</v>
      </c>
      <c r="C55" s="95">
        <f>アンケート集計!U36</f>
        <v>0</v>
      </c>
      <c r="D55" s="22" t="str">
        <f t="shared" si="43"/>
        <v>C</v>
      </c>
      <c r="E55" s="186"/>
      <c r="F55" s="187"/>
      <c r="G55" s="187"/>
      <c r="H55" s="187"/>
      <c r="I55" s="187"/>
      <c r="J55" s="187"/>
      <c r="K55" s="187"/>
      <c r="L55" s="187"/>
      <c r="M55" s="187"/>
      <c r="N55" s="187"/>
      <c r="O55" s="204"/>
      <c r="P55" s="224"/>
      <c r="Q55" s="187"/>
      <c r="R55" s="187"/>
      <c r="S55" s="188"/>
      <c r="T55" s="224"/>
      <c r="U55" s="187"/>
      <c r="V55" s="188"/>
      <c r="W55" s="214"/>
      <c r="X55" s="188"/>
      <c r="Y55" s="224"/>
      <c r="Z55" s="187"/>
      <c r="AA55" s="187"/>
      <c r="AB55" s="187"/>
      <c r="AC55" s="187"/>
      <c r="AD55" s="187"/>
      <c r="AE55" s="187"/>
      <c r="AF55" s="187"/>
      <c r="AG55" s="187"/>
      <c r="AH55" s="188"/>
      <c r="AI55" s="224"/>
      <c r="AJ55" s="188"/>
      <c r="AK55" s="224"/>
      <c r="AL55" s="187"/>
      <c r="AM55" s="204"/>
      <c r="AN55" s="186"/>
      <c r="AO55" s="187"/>
      <c r="AP55" s="187"/>
      <c r="AQ55" s="187"/>
      <c r="AR55" s="187"/>
      <c r="AS55" s="188"/>
      <c r="AT55" s="224"/>
      <c r="AU55" s="188"/>
      <c r="AV55" s="224"/>
      <c r="AW55" s="235"/>
      <c r="AX55" s="96">
        <f t="shared" si="5"/>
        <v>0</v>
      </c>
      <c r="AY55" s="311" t="str">
        <f t="shared" si="44"/>
        <v>C</v>
      </c>
      <c r="AZ55" s="97">
        <f t="shared" si="6"/>
        <v>0</v>
      </c>
      <c r="BA55" s="311" t="str">
        <f t="shared" si="45"/>
        <v>C</v>
      </c>
      <c r="BB55" s="96">
        <f t="shared" si="7"/>
        <v>0</v>
      </c>
      <c r="BC55" s="97">
        <f t="shared" si="8"/>
        <v>0</v>
      </c>
      <c r="BD55" s="97">
        <f t="shared" si="9"/>
        <v>0</v>
      </c>
      <c r="BE55" s="98">
        <f t="shared" si="10"/>
        <v>0</v>
      </c>
      <c r="BF55" s="99">
        <f t="shared" si="1"/>
        <v>0</v>
      </c>
      <c r="BG55" s="436">
        <f t="shared" si="46"/>
        <v>11.844116148751908</v>
      </c>
      <c r="BH55" s="83"/>
      <c r="BI55" s="56">
        <f t="shared" si="2"/>
        <v>33</v>
      </c>
      <c r="BJ55" s="94">
        <f t="shared" si="2"/>
        <v>0</v>
      </c>
      <c r="BK55" s="490">
        <f t="shared" si="11"/>
        <v>0</v>
      </c>
      <c r="BL55" s="491" t="str">
        <f t="shared" si="48"/>
        <v>C</v>
      </c>
      <c r="BM55" s="491">
        <f t="shared" si="12"/>
        <v>0</v>
      </c>
      <c r="BN55" s="492" t="str">
        <f t="shared" si="49"/>
        <v>C</v>
      </c>
      <c r="BO55" s="490">
        <f t="shared" si="13"/>
        <v>0</v>
      </c>
      <c r="BP55" s="491">
        <f t="shared" si="14"/>
        <v>0</v>
      </c>
      <c r="BQ55" s="491">
        <f t="shared" si="47"/>
        <v>0</v>
      </c>
      <c r="BR55" s="492">
        <f t="shared" si="15"/>
        <v>0</v>
      </c>
      <c r="BS55" s="477">
        <f t="shared" si="16"/>
        <v>0</v>
      </c>
      <c r="BT55" s="479">
        <f t="shared" si="17"/>
        <v>0</v>
      </c>
      <c r="BU55" s="480">
        <f t="shared" si="18"/>
        <v>0</v>
      </c>
      <c r="BV55" s="479">
        <f t="shared" si="19"/>
        <v>0</v>
      </c>
      <c r="BW55" s="480">
        <f t="shared" si="20"/>
        <v>0</v>
      </c>
      <c r="BX55" s="479">
        <f t="shared" si="21"/>
        <v>0</v>
      </c>
      <c r="BY55" s="480">
        <f t="shared" si="22"/>
        <v>0</v>
      </c>
      <c r="BZ55" s="479">
        <f t="shared" si="23"/>
        <v>0</v>
      </c>
      <c r="CA55" s="480">
        <f t="shared" si="24"/>
        <v>0</v>
      </c>
      <c r="CB55" s="479">
        <f t="shared" si="25"/>
        <v>0</v>
      </c>
      <c r="CC55" s="480">
        <f t="shared" si="26"/>
        <v>0</v>
      </c>
      <c r="CD55" s="479">
        <f t="shared" si="27"/>
        <v>0</v>
      </c>
      <c r="CE55" s="480">
        <f t="shared" si="28"/>
        <v>0</v>
      </c>
      <c r="CF55" s="478">
        <f t="shared" si="29"/>
        <v>0</v>
      </c>
      <c r="CG55" s="477">
        <f t="shared" si="30"/>
        <v>0</v>
      </c>
      <c r="CH55" s="479">
        <f t="shared" si="31"/>
        <v>0</v>
      </c>
      <c r="CI55" s="480">
        <f t="shared" si="32"/>
        <v>0</v>
      </c>
      <c r="CJ55" s="479">
        <f t="shared" si="33"/>
        <v>0</v>
      </c>
      <c r="CK55" s="480">
        <f t="shared" si="34"/>
        <v>0</v>
      </c>
      <c r="CL55" s="481">
        <f t="shared" si="35"/>
        <v>0</v>
      </c>
      <c r="CM55" s="101"/>
      <c r="CN55" s="101"/>
      <c r="CO55" s="101"/>
      <c r="CP55" s="101"/>
      <c r="CQ55" s="101"/>
      <c r="CR55" s="101"/>
      <c r="CS55" s="101"/>
      <c r="CT55" s="101"/>
      <c r="CU55" s="101"/>
      <c r="CV55" s="101"/>
      <c r="CW55" s="101"/>
      <c r="CX55" s="101"/>
      <c r="CY55" s="101"/>
      <c r="CZ55" s="101"/>
      <c r="DA55" s="101"/>
      <c r="DB55" s="287">
        <v>33</v>
      </c>
      <c r="DC55" s="286">
        <f t="shared" si="36"/>
        <v>33</v>
      </c>
      <c r="DD55" s="306">
        <f t="shared" si="37"/>
        <v>0</v>
      </c>
      <c r="DE55" s="85">
        <f t="shared" si="38"/>
        <v>0</v>
      </c>
      <c r="DF55" s="160">
        <f t="shared" si="39"/>
        <v>11.844116148751908</v>
      </c>
      <c r="DG55" s="112"/>
      <c r="DH55" s="104"/>
      <c r="DI55" s="112"/>
      <c r="DJ55" s="104"/>
      <c r="DK55" s="112"/>
      <c r="DL55" s="112"/>
      <c r="DM55" s="112"/>
      <c r="DU55" s="298">
        <f t="shared" si="4"/>
        <v>33</v>
      </c>
      <c r="DV55" s="301">
        <f t="shared" si="4"/>
        <v>0</v>
      </c>
      <c r="DW55" s="4">
        <f t="shared" si="40"/>
        <v>0</v>
      </c>
      <c r="DX55" s="93">
        <f t="shared" si="41"/>
        <v>0</v>
      </c>
      <c r="DY55" s="240">
        <f t="shared" si="42"/>
        <v>0</v>
      </c>
    </row>
    <row r="56" spans="1:129" ht="13.2" customHeight="1" x14ac:dyDescent="0.2">
      <c r="A56" s="88">
        <v>34</v>
      </c>
      <c r="B56" s="89">
        <f>国語!B56</f>
        <v>0</v>
      </c>
      <c r="C56" s="90">
        <f>アンケート集計!U37</f>
        <v>0</v>
      </c>
      <c r="D56" s="372" t="str">
        <f t="shared" si="43"/>
        <v>C</v>
      </c>
      <c r="E56" s="183"/>
      <c r="F56" s="184"/>
      <c r="G56" s="184"/>
      <c r="H56" s="184"/>
      <c r="I56" s="184"/>
      <c r="J56" s="184"/>
      <c r="K56" s="184"/>
      <c r="L56" s="184"/>
      <c r="M56" s="184"/>
      <c r="N56" s="184"/>
      <c r="O56" s="203"/>
      <c r="P56" s="223"/>
      <c r="Q56" s="184"/>
      <c r="R56" s="184"/>
      <c r="S56" s="185"/>
      <c r="T56" s="223"/>
      <c r="U56" s="184"/>
      <c r="V56" s="185"/>
      <c r="W56" s="213"/>
      <c r="X56" s="185"/>
      <c r="Y56" s="223"/>
      <c r="Z56" s="184"/>
      <c r="AA56" s="184"/>
      <c r="AB56" s="184"/>
      <c r="AC56" s="184"/>
      <c r="AD56" s="184"/>
      <c r="AE56" s="184"/>
      <c r="AF56" s="184"/>
      <c r="AG56" s="184"/>
      <c r="AH56" s="185"/>
      <c r="AI56" s="223"/>
      <c r="AJ56" s="185"/>
      <c r="AK56" s="223"/>
      <c r="AL56" s="184"/>
      <c r="AM56" s="203"/>
      <c r="AN56" s="183"/>
      <c r="AO56" s="184"/>
      <c r="AP56" s="184"/>
      <c r="AQ56" s="184"/>
      <c r="AR56" s="184"/>
      <c r="AS56" s="185"/>
      <c r="AT56" s="223"/>
      <c r="AU56" s="185"/>
      <c r="AV56" s="223"/>
      <c r="AW56" s="234"/>
      <c r="AX56" s="242">
        <f t="shared" si="5"/>
        <v>0</v>
      </c>
      <c r="AY56" s="313" t="str">
        <f t="shared" si="44"/>
        <v>C</v>
      </c>
      <c r="AZ56" s="91">
        <f t="shared" si="6"/>
        <v>0</v>
      </c>
      <c r="BA56" s="313" t="str">
        <f t="shared" si="45"/>
        <v>C</v>
      </c>
      <c r="BB56" s="242">
        <f t="shared" si="7"/>
        <v>0</v>
      </c>
      <c r="BC56" s="91">
        <f t="shared" si="8"/>
        <v>0</v>
      </c>
      <c r="BD56" s="91">
        <f t="shared" si="9"/>
        <v>0</v>
      </c>
      <c r="BE56" s="92">
        <f t="shared" si="10"/>
        <v>0</v>
      </c>
      <c r="BF56" s="243">
        <f t="shared" si="1"/>
        <v>0</v>
      </c>
      <c r="BG56" s="435">
        <f t="shared" si="46"/>
        <v>11.844116148751908</v>
      </c>
      <c r="BH56" s="83"/>
      <c r="BI56" s="88">
        <f t="shared" si="2"/>
        <v>34</v>
      </c>
      <c r="BJ56" s="89">
        <f t="shared" si="2"/>
        <v>0</v>
      </c>
      <c r="BK56" s="482">
        <f t="shared" si="11"/>
        <v>0</v>
      </c>
      <c r="BL56" s="483" t="str">
        <f t="shared" si="48"/>
        <v>C</v>
      </c>
      <c r="BM56" s="483">
        <f t="shared" si="12"/>
        <v>0</v>
      </c>
      <c r="BN56" s="484" t="str">
        <f t="shared" si="49"/>
        <v>C</v>
      </c>
      <c r="BO56" s="482">
        <f t="shared" si="13"/>
        <v>0</v>
      </c>
      <c r="BP56" s="483">
        <f t="shared" si="14"/>
        <v>0</v>
      </c>
      <c r="BQ56" s="483">
        <f t="shared" si="47"/>
        <v>0</v>
      </c>
      <c r="BR56" s="484">
        <f t="shared" si="15"/>
        <v>0</v>
      </c>
      <c r="BS56" s="485">
        <f t="shared" si="16"/>
        <v>0</v>
      </c>
      <c r="BT56" s="487">
        <f t="shared" si="17"/>
        <v>0</v>
      </c>
      <c r="BU56" s="488">
        <f t="shared" si="18"/>
        <v>0</v>
      </c>
      <c r="BV56" s="487">
        <f t="shared" si="19"/>
        <v>0</v>
      </c>
      <c r="BW56" s="488">
        <f t="shared" si="20"/>
        <v>0</v>
      </c>
      <c r="BX56" s="487">
        <f t="shared" si="21"/>
        <v>0</v>
      </c>
      <c r="BY56" s="488">
        <f t="shared" si="22"/>
        <v>0</v>
      </c>
      <c r="BZ56" s="487">
        <f t="shared" si="23"/>
        <v>0</v>
      </c>
      <c r="CA56" s="488">
        <f t="shared" si="24"/>
        <v>0</v>
      </c>
      <c r="CB56" s="487">
        <f t="shared" si="25"/>
        <v>0</v>
      </c>
      <c r="CC56" s="488">
        <f t="shared" si="26"/>
        <v>0</v>
      </c>
      <c r="CD56" s="487">
        <f t="shared" si="27"/>
        <v>0</v>
      </c>
      <c r="CE56" s="488">
        <f t="shared" si="28"/>
        <v>0</v>
      </c>
      <c r="CF56" s="486">
        <f t="shared" si="29"/>
        <v>0</v>
      </c>
      <c r="CG56" s="485">
        <f t="shared" si="30"/>
        <v>0</v>
      </c>
      <c r="CH56" s="487">
        <f t="shared" si="31"/>
        <v>0</v>
      </c>
      <c r="CI56" s="488">
        <f t="shared" si="32"/>
        <v>0</v>
      </c>
      <c r="CJ56" s="487">
        <f t="shared" si="33"/>
        <v>0</v>
      </c>
      <c r="CK56" s="488">
        <f t="shared" si="34"/>
        <v>0</v>
      </c>
      <c r="CL56" s="489">
        <f t="shared" si="35"/>
        <v>0</v>
      </c>
      <c r="CM56" s="101"/>
      <c r="CN56" s="101"/>
      <c r="CO56" s="101"/>
      <c r="CP56" s="101"/>
      <c r="CQ56" s="101"/>
      <c r="CR56" s="101"/>
      <c r="CS56" s="101"/>
      <c r="CT56" s="101"/>
      <c r="CU56" s="101"/>
      <c r="CV56" s="101"/>
      <c r="CW56" s="101"/>
      <c r="CX56" s="101"/>
      <c r="CY56" s="101"/>
      <c r="CZ56" s="101"/>
      <c r="DA56" s="101"/>
      <c r="DB56" s="287">
        <v>34</v>
      </c>
      <c r="DC56" s="286">
        <f t="shared" si="36"/>
        <v>34</v>
      </c>
      <c r="DD56" s="306">
        <f t="shared" si="37"/>
        <v>0</v>
      </c>
      <c r="DE56" s="85">
        <f t="shared" si="38"/>
        <v>0</v>
      </c>
      <c r="DF56" s="160">
        <f t="shared" si="39"/>
        <v>11.844116148751908</v>
      </c>
      <c r="DG56" s="112"/>
      <c r="DH56" s="38"/>
      <c r="DI56" s="108"/>
      <c r="DJ56" s="112"/>
      <c r="DK56" s="112"/>
      <c r="DL56" s="112"/>
      <c r="DM56" s="112"/>
      <c r="DO56" s="108"/>
      <c r="DU56" s="298">
        <f t="shared" si="4"/>
        <v>34</v>
      </c>
      <c r="DV56" s="301">
        <f t="shared" si="4"/>
        <v>0</v>
      </c>
      <c r="DW56" s="4">
        <f t="shared" si="40"/>
        <v>0</v>
      </c>
      <c r="DX56" s="93">
        <f t="shared" si="41"/>
        <v>0</v>
      </c>
      <c r="DY56" s="240">
        <f t="shared" si="42"/>
        <v>0</v>
      </c>
    </row>
    <row r="57" spans="1:129" ht="13.2" customHeight="1" x14ac:dyDescent="0.2">
      <c r="A57" s="56">
        <v>35</v>
      </c>
      <c r="B57" s="94">
        <f>国語!B57</f>
        <v>0</v>
      </c>
      <c r="C57" s="95">
        <f>アンケート集計!U38</f>
        <v>0</v>
      </c>
      <c r="D57" s="22" t="str">
        <f t="shared" si="43"/>
        <v>C</v>
      </c>
      <c r="E57" s="186"/>
      <c r="F57" s="187"/>
      <c r="G57" s="187"/>
      <c r="H57" s="187"/>
      <c r="I57" s="187"/>
      <c r="J57" s="187"/>
      <c r="K57" s="187"/>
      <c r="L57" s="187"/>
      <c r="M57" s="187"/>
      <c r="N57" s="187"/>
      <c r="O57" s="204"/>
      <c r="P57" s="224"/>
      <c r="Q57" s="187"/>
      <c r="R57" s="187"/>
      <c r="S57" s="188"/>
      <c r="T57" s="224"/>
      <c r="U57" s="187"/>
      <c r="V57" s="188"/>
      <c r="W57" s="214"/>
      <c r="X57" s="188"/>
      <c r="Y57" s="224"/>
      <c r="Z57" s="187"/>
      <c r="AA57" s="187"/>
      <c r="AB57" s="187"/>
      <c r="AC57" s="187"/>
      <c r="AD57" s="187"/>
      <c r="AE57" s="187"/>
      <c r="AF57" s="187"/>
      <c r="AG57" s="187"/>
      <c r="AH57" s="188"/>
      <c r="AI57" s="224"/>
      <c r="AJ57" s="188"/>
      <c r="AK57" s="224"/>
      <c r="AL57" s="187"/>
      <c r="AM57" s="204"/>
      <c r="AN57" s="186"/>
      <c r="AO57" s="187"/>
      <c r="AP57" s="187"/>
      <c r="AQ57" s="187"/>
      <c r="AR57" s="187"/>
      <c r="AS57" s="188"/>
      <c r="AT57" s="224"/>
      <c r="AU57" s="188"/>
      <c r="AV57" s="224"/>
      <c r="AW57" s="235"/>
      <c r="AX57" s="96">
        <f t="shared" si="5"/>
        <v>0</v>
      </c>
      <c r="AY57" s="311" t="str">
        <f t="shared" si="44"/>
        <v>C</v>
      </c>
      <c r="AZ57" s="97">
        <f t="shared" si="6"/>
        <v>0</v>
      </c>
      <c r="BA57" s="311" t="str">
        <f t="shared" si="45"/>
        <v>C</v>
      </c>
      <c r="BB57" s="96">
        <f t="shared" si="7"/>
        <v>0</v>
      </c>
      <c r="BC57" s="97">
        <f t="shared" si="8"/>
        <v>0</v>
      </c>
      <c r="BD57" s="97">
        <f t="shared" si="9"/>
        <v>0</v>
      </c>
      <c r="BE57" s="98">
        <f t="shared" si="10"/>
        <v>0</v>
      </c>
      <c r="BF57" s="99">
        <f t="shared" si="1"/>
        <v>0</v>
      </c>
      <c r="BG57" s="436">
        <f t="shared" si="46"/>
        <v>11.844116148751908</v>
      </c>
      <c r="BH57" s="83"/>
      <c r="BI57" s="56">
        <f t="shared" si="2"/>
        <v>35</v>
      </c>
      <c r="BJ57" s="94">
        <f t="shared" si="2"/>
        <v>0</v>
      </c>
      <c r="BK57" s="490">
        <f t="shared" si="11"/>
        <v>0</v>
      </c>
      <c r="BL57" s="491" t="str">
        <f t="shared" si="48"/>
        <v>C</v>
      </c>
      <c r="BM57" s="491">
        <f t="shared" si="12"/>
        <v>0</v>
      </c>
      <c r="BN57" s="492" t="str">
        <f t="shared" si="49"/>
        <v>C</v>
      </c>
      <c r="BO57" s="490">
        <f t="shared" si="13"/>
        <v>0</v>
      </c>
      <c r="BP57" s="491">
        <f t="shared" si="14"/>
        <v>0</v>
      </c>
      <c r="BQ57" s="491">
        <f t="shared" si="47"/>
        <v>0</v>
      </c>
      <c r="BR57" s="492">
        <f t="shared" si="15"/>
        <v>0</v>
      </c>
      <c r="BS57" s="477">
        <f t="shared" si="16"/>
        <v>0</v>
      </c>
      <c r="BT57" s="479">
        <f t="shared" si="17"/>
        <v>0</v>
      </c>
      <c r="BU57" s="480">
        <f t="shared" si="18"/>
        <v>0</v>
      </c>
      <c r="BV57" s="479">
        <f t="shared" si="19"/>
        <v>0</v>
      </c>
      <c r="BW57" s="480">
        <f t="shared" si="20"/>
        <v>0</v>
      </c>
      <c r="BX57" s="479">
        <f t="shared" si="21"/>
        <v>0</v>
      </c>
      <c r="BY57" s="480">
        <f t="shared" si="22"/>
        <v>0</v>
      </c>
      <c r="BZ57" s="479">
        <f t="shared" si="23"/>
        <v>0</v>
      </c>
      <c r="CA57" s="480">
        <f t="shared" si="24"/>
        <v>0</v>
      </c>
      <c r="CB57" s="479">
        <f t="shared" si="25"/>
        <v>0</v>
      </c>
      <c r="CC57" s="480">
        <f t="shared" si="26"/>
        <v>0</v>
      </c>
      <c r="CD57" s="479">
        <f t="shared" si="27"/>
        <v>0</v>
      </c>
      <c r="CE57" s="480">
        <f t="shared" si="28"/>
        <v>0</v>
      </c>
      <c r="CF57" s="478">
        <f t="shared" si="29"/>
        <v>0</v>
      </c>
      <c r="CG57" s="477">
        <f t="shared" si="30"/>
        <v>0</v>
      </c>
      <c r="CH57" s="479">
        <f t="shared" si="31"/>
        <v>0</v>
      </c>
      <c r="CI57" s="480">
        <f t="shared" si="32"/>
        <v>0</v>
      </c>
      <c r="CJ57" s="479">
        <f t="shared" si="33"/>
        <v>0</v>
      </c>
      <c r="CK57" s="480">
        <f t="shared" si="34"/>
        <v>0</v>
      </c>
      <c r="CL57" s="481">
        <f t="shared" si="35"/>
        <v>0</v>
      </c>
      <c r="CM57" s="101"/>
      <c r="CN57" s="101"/>
      <c r="CO57" s="101"/>
      <c r="CP57" s="101"/>
      <c r="CQ57" s="101"/>
      <c r="CR57" s="101"/>
      <c r="CS57" s="101"/>
      <c r="CT57" s="101"/>
      <c r="CU57" s="101"/>
      <c r="CV57" s="101"/>
      <c r="CW57" s="101"/>
      <c r="CX57" s="101"/>
      <c r="CY57" s="101"/>
      <c r="CZ57" s="101"/>
      <c r="DA57" s="101"/>
      <c r="DB57" s="287">
        <v>35</v>
      </c>
      <c r="DC57" s="286">
        <f t="shared" si="36"/>
        <v>35</v>
      </c>
      <c r="DD57" s="306">
        <f t="shared" si="37"/>
        <v>0</v>
      </c>
      <c r="DE57" s="85">
        <f t="shared" si="38"/>
        <v>0</v>
      </c>
      <c r="DF57" s="160">
        <f t="shared" si="39"/>
        <v>11.844116148751908</v>
      </c>
      <c r="DG57" s="112"/>
      <c r="DH57" s="38"/>
      <c r="DI57" s="38"/>
      <c r="DJ57" s="38"/>
      <c r="DK57" s="38"/>
      <c r="DL57" s="38"/>
      <c r="DM57" s="38"/>
      <c r="DU57" s="298">
        <f t="shared" si="4"/>
        <v>35</v>
      </c>
      <c r="DV57" s="301">
        <f t="shared" si="4"/>
        <v>0</v>
      </c>
      <c r="DW57" s="4">
        <f t="shared" si="40"/>
        <v>0</v>
      </c>
      <c r="DX57" s="93">
        <f t="shared" si="41"/>
        <v>0</v>
      </c>
      <c r="DY57" s="240">
        <f t="shared" si="42"/>
        <v>0</v>
      </c>
    </row>
    <row r="58" spans="1:129" ht="13.2" customHeight="1" x14ac:dyDescent="0.2">
      <c r="A58" s="88">
        <v>36</v>
      </c>
      <c r="B58" s="89">
        <f>国語!B58</f>
        <v>0</v>
      </c>
      <c r="C58" s="90">
        <f>アンケート集計!U39</f>
        <v>0</v>
      </c>
      <c r="D58" s="372" t="str">
        <f t="shared" si="43"/>
        <v>C</v>
      </c>
      <c r="E58" s="183"/>
      <c r="F58" s="184"/>
      <c r="G58" s="184"/>
      <c r="H58" s="184"/>
      <c r="I58" s="184"/>
      <c r="J58" s="184"/>
      <c r="K58" s="184"/>
      <c r="L58" s="184"/>
      <c r="M58" s="184"/>
      <c r="N58" s="184"/>
      <c r="O58" s="203"/>
      <c r="P58" s="223"/>
      <c r="Q58" s="184"/>
      <c r="R58" s="184"/>
      <c r="S58" s="185"/>
      <c r="T58" s="223"/>
      <c r="U58" s="184"/>
      <c r="V58" s="185"/>
      <c r="W58" s="213"/>
      <c r="X58" s="185"/>
      <c r="Y58" s="223"/>
      <c r="Z58" s="184"/>
      <c r="AA58" s="184"/>
      <c r="AB58" s="184"/>
      <c r="AC58" s="184"/>
      <c r="AD58" s="184"/>
      <c r="AE58" s="184"/>
      <c r="AF58" s="184"/>
      <c r="AG58" s="184"/>
      <c r="AH58" s="185"/>
      <c r="AI58" s="223"/>
      <c r="AJ58" s="185"/>
      <c r="AK58" s="223"/>
      <c r="AL58" s="184"/>
      <c r="AM58" s="203"/>
      <c r="AN58" s="183"/>
      <c r="AO58" s="184"/>
      <c r="AP58" s="184"/>
      <c r="AQ58" s="184"/>
      <c r="AR58" s="184"/>
      <c r="AS58" s="185"/>
      <c r="AT58" s="223"/>
      <c r="AU58" s="185"/>
      <c r="AV58" s="223"/>
      <c r="AW58" s="234"/>
      <c r="AX58" s="242">
        <f t="shared" si="5"/>
        <v>0</v>
      </c>
      <c r="AY58" s="313" t="str">
        <f t="shared" si="44"/>
        <v>C</v>
      </c>
      <c r="AZ58" s="91">
        <f t="shared" si="6"/>
        <v>0</v>
      </c>
      <c r="BA58" s="313" t="str">
        <f t="shared" si="45"/>
        <v>C</v>
      </c>
      <c r="BB58" s="242">
        <f t="shared" si="7"/>
        <v>0</v>
      </c>
      <c r="BC58" s="91">
        <f t="shared" si="8"/>
        <v>0</v>
      </c>
      <c r="BD58" s="91">
        <f t="shared" si="9"/>
        <v>0</v>
      </c>
      <c r="BE58" s="92">
        <f t="shared" si="10"/>
        <v>0</v>
      </c>
      <c r="BF58" s="243">
        <f t="shared" si="1"/>
        <v>0</v>
      </c>
      <c r="BG58" s="435">
        <f t="shared" si="46"/>
        <v>11.844116148751908</v>
      </c>
      <c r="BH58" s="83"/>
      <c r="BI58" s="88">
        <f t="shared" si="2"/>
        <v>36</v>
      </c>
      <c r="BJ58" s="89">
        <f t="shared" si="2"/>
        <v>0</v>
      </c>
      <c r="BK58" s="482">
        <f t="shared" si="11"/>
        <v>0</v>
      </c>
      <c r="BL58" s="483" t="str">
        <f t="shared" si="48"/>
        <v>C</v>
      </c>
      <c r="BM58" s="483">
        <f t="shared" si="12"/>
        <v>0</v>
      </c>
      <c r="BN58" s="484" t="str">
        <f t="shared" si="49"/>
        <v>C</v>
      </c>
      <c r="BO58" s="482">
        <f t="shared" si="13"/>
        <v>0</v>
      </c>
      <c r="BP58" s="483">
        <f t="shared" si="14"/>
        <v>0</v>
      </c>
      <c r="BQ58" s="483">
        <f t="shared" si="47"/>
        <v>0</v>
      </c>
      <c r="BR58" s="484">
        <f t="shared" si="15"/>
        <v>0</v>
      </c>
      <c r="BS58" s="485">
        <f t="shared" si="16"/>
        <v>0</v>
      </c>
      <c r="BT58" s="487">
        <f t="shared" si="17"/>
        <v>0</v>
      </c>
      <c r="BU58" s="488">
        <f t="shared" si="18"/>
        <v>0</v>
      </c>
      <c r="BV58" s="487">
        <f t="shared" si="19"/>
        <v>0</v>
      </c>
      <c r="BW58" s="488">
        <f t="shared" si="20"/>
        <v>0</v>
      </c>
      <c r="BX58" s="487">
        <f t="shared" si="21"/>
        <v>0</v>
      </c>
      <c r="BY58" s="488">
        <f t="shared" si="22"/>
        <v>0</v>
      </c>
      <c r="BZ58" s="487">
        <f t="shared" si="23"/>
        <v>0</v>
      </c>
      <c r="CA58" s="488">
        <f t="shared" si="24"/>
        <v>0</v>
      </c>
      <c r="CB58" s="487">
        <f t="shared" si="25"/>
        <v>0</v>
      </c>
      <c r="CC58" s="488">
        <f t="shared" si="26"/>
        <v>0</v>
      </c>
      <c r="CD58" s="487">
        <f t="shared" si="27"/>
        <v>0</v>
      </c>
      <c r="CE58" s="488">
        <f t="shared" si="28"/>
        <v>0</v>
      </c>
      <c r="CF58" s="486">
        <f t="shared" si="29"/>
        <v>0</v>
      </c>
      <c r="CG58" s="485">
        <f t="shared" si="30"/>
        <v>0</v>
      </c>
      <c r="CH58" s="487">
        <f t="shared" si="31"/>
        <v>0</v>
      </c>
      <c r="CI58" s="488">
        <f t="shared" si="32"/>
        <v>0</v>
      </c>
      <c r="CJ58" s="487">
        <f t="shared" si="33"/>
        <v>0</v>
      </c>
      <c r="CK58" s="488">
        <f t="shared" si="34"/>
        <v>0</v>
      </c>
      <c r="CL58" s="489">
        <f t="shared" si="35"/>
        <v>0</v>
      </c>
      <c r="CM58" s="101"/>
      <c r="CN58" s="101"/>
      <c r="CO58" s="101"/>
      <c r="CP58" s="101"/>
      <c r="CQ58" s="101"/>
      <c r="CR58" s="101"/>
      <c r="CS58" s="101"/>
      <c r="CT58" s="101"/>
      <c r="CU58" s="101"/>
      <c r="CV58" s="101"/>
      <c r="CW58" s="101"/>
      <c r="CX58" s="101"/>
      <c r="CY58" s="101"/>
      <c r="CZ58" s="101"/>
      <c r="DA58" s="101"/>
      <c r="DB58" s="287">
        <v>36</v>
      </c>
      <c r="DC58" s="286">
        <f t="shared" si="36"/>
        <v>36</v>
      </c>
      <c r="DD58" s="306">
        <f t="shared" si="37"/>
        <v>0</v>
      </c>
      <c r="DE58" s="85">
        <f t="shared" si="38"/>
        <v>0</v>
      </c>
      <c r="DF58" s="160">
        <f t="shared" si="39"/>
        <v>11.844116148751908</v>
      </c>
      <c r="DG58" s="112"/>
      <c r="DH58" s="38"/>
      <c r="DI58" s="38"/>
      <c r="DJ58" s="38"/>
      <c r="DK58" s="38"/>
      <c r="DL58" s="38"/>
      <c r="DM58" s="38"/>
      <c r="DU58" s="298">
        <f t="shared" si="4"/>
        <v>36</v>
      </c>
      <c r="DV58" s="301">
        <f t="shared" si="4"/>
        <v>0</v>
      </c>
      <c r="DW58" s="4">
        <f t="shared" si="40"/>
        <v>0</v>
      </c>
      <c r="DX58" s="93">
        <f t="shared" si="41"/>
        <v>0</v>
      </c>
      <c r="DY58" s="240">
        <f t="shared" si="42"/>
        <v>0</v>
      </c>
    </row>
    <row r="59" spans="1:129" ht="13.2" customHeight="1" x14ac:dyDescent="0.2">
      <c r="A59" s="56">
        <v>37</v>
      </c>
      <c r="B59" s="94">
        <f>国語!B59</f>
        <v>0</v>
      </c>
      <c r="C59" s="95">
        <f>アンケート集計!U40</f>
        <v>0</v>
      </c>
      <c r="D59" s="22" t="str">
        <f t="shared" si="43"/>
        <v>C</v>
      </c>
      <c r="E59" s="186"/>
      <c r="F59" s="187"/>
      <c r="G59" s="187"/>
      <c r="H59" s="187"/>
      <c r="I59" s="187"/>
      <c r="J59" s="187"/>
      <c r="K59" s="187"/>
      <c r="L59" s="187"/>
      <c r="M59" s="187"/>
      <c r="N59" s="187"/>
      <c r="O59" s="204"/>
      <c r="P59" s="224"/>
      <c r="Q59" s="187"/>
      <c r="R59" s="187"/>
      <c r="S59" s="188"/>
      <c r="T59" s="224"/>
      <c r="U59" s="187"/>
      <c r="V59" s="188"/>
      <c r="W59" s="214"/>
      <c r="X59" s="188"/>
      <c r="Y59" s="224"/>
      <c r="Z59" s="187"/>
      <c r="AA59" s="187"/>
      <c r="AB59" s="187"/>
      <c r="AC59" s="187"/>
      <c r="AD59" s="187"/>
      <c r="AE59" s="187"/>
      <c r="AF59" s="187"/>
      <c r="AG59" s="187"/>
      <c r="AH59" s="188"/>
      <c r="AI59" s="224"/>
      <c r="AJ59" s="188"/>
      <c r="AK59" s="224"/>
      <c r="AL59" s="187"/>
      <c r="AM59" s="204"/>
      <c r="AN59" s="186"/>
      <c r="AO59" s="187"/>
      <c r="AP59" s="187"/>
      <c r="AQ59" s="187"/>
      <c r="AR59" s="187"/>
      <c r="AS59" s="188"/>
      <c r="AT59" s="224"/>
      <c r="AU59" s="188"/>
      <c r="AV59" s="224"/>
      <c r="AW59" s="235"/>
      <c r="AX59" s="96">
        <f t="shared" si="5"/>
        <v>0</v>
      </c>
      <c r="AY59" s="311" t="str">
        <f t="shared" si="44"/>
        <v>C</v>
      </c>
      <c r="AZ59" s="97">
        <f t="shared" si="6"/>
        <v>0</v>
      </c>
      <c r="BA59" s="311" t="str">
        <f t="shared" si="45"/>
        <v>C</v>
      </c>
      <c r="BB59" s="96">
        <f t="shared" si="7"/>
        <v>0</v>
      </c>
      <c r="BC59" s="97">
        <f t="shared" si="8"/>
        <v>0</v>
      </c>
      <c r="BD59" s="97">
        <f t="shared" si="9"/>
        <v>0</v>
      </c>
      <c r="BE59" s="98">
        <f t="shared" si="10"/>
        <v>0</v>
      </c>
      <c r="BF59" s="99">
        <f t="shared" si="1"/>
        <v>0</v>
      </c>
      <c r="BG59" s="436">
        <f t="shared" si="46"/>
        <v>11.844116148751908</v>
      </c>
      <c r="BH59" s="83"/>
      <c r="BI59" s="56">
        <f t="shared" si="2"/>
        <v>37</v>
      </c>
      <c r="BJ59" s="94">
        <f t="shared" si="2"/>
        <v>0</v>
      </c>
      <c r="BK59" s="490">
        <f t="shared" si="11"/>
        <v>0</v>
      </c>
      <c r="BL59" s="491" t="str">
        <f t="shared" si="48"/>
        <v>C</v>
      </c>
      <c r="BM59" s="491">
        <f t="shared" si="12"/>
        <v>0</v>
      </c>
      <c r="BN59" s="492" t="str">
        <f t="shared" si="49"/>
        <v>C</v>
      </c>
      <c r="BO59" s="490">
        <f t="shared" si="13"/>
        <v>0</v>
      </c>
      <c r="BP59" s="491">
        <f t="shared" si="14"/>
        <v>0</v>
      </c>
      <c r="BQ59" s="491">
        <f t="shared" si="47"/>
        <v>0</v>
      </c>
      <c r="BR59" s="492">
        <f t="shared" si="15"/>
        <v>0</v>
      </c>
      <c r="BS59" s="477">
        <f t="shared" si="16"/>
        <v>0</v>
      </c>
      <c r="BT59" s="479">
        <f t="shared" si="17"/>
        <v>0</v>
      </c>
      <c r="BU59" s="480">
        <f t="shared" si="18"/>
        <v>0</v>
      </c>
      <c r="BV59" s="479">
        <f t="shared" si="19"/>
        <v>0</v>
      </c>
      <c r="BW59" s="480">
        <f t="shared" si="20"/>
        <v>0</v>
      </c>
      <c r="BX59" s="479">
        <f t="shared" si="21"/>
        <v>0</v>
      </c>
      <c r="BY59" s="480">
        <f t="shared" si="22"/>
        <v>0</v>
      </c>
      <c r="BZ59" s="479">
        <f t="shared" si="23"/>
        <v>0</v>
      </c>
      <c r="CA59" s="480">
        <f t="shared" si="24"/>
        <v>0</v>
      </c>
      <c r="CB59" s="479">
        <f t="shared" si="25"/>
        <v>0</v>
      </c>
      <c r="CC59" s="480">
        <f t="shared" si="26"/>
        <v>0</v>
      </c>
      <c r="CD59" s="479">
        <f t="shared" si="27"/>
        <v>0</v>
      </c>
      <c r="CE59" s="480">
        <f t="shared" si="28"/>
        <v>0</v>
      </c>
      <c r="CF59" s="478">
        <f t="shared" si="29"/>
        <v>0</v>
      </c>
      <c r="CG59" s="477">
        <f t="shared" si="30"/>
        <v>0</v>
      </c>
      <c r="CH59" s="479">
        <f t="shared" si="31"/>
        <v>0</v>
      </c>
      <c r="CI59" s="480">
        <f t="shared" si="32"/>
        <v>0</v>
      </c>
      <c r="CJ59" s="479">
        <f t="shared" si="33"/>
        <v>0</v>
      </c>
      <c r="CK59" s="480">
        <f t="shared" si="34"/>
        <v>0</v>
      </c>
      <c r="CL59" s="481">
        <f t="shared" si="35"/>
        <v>0</v>
      </c>
      <c r="CM59" s="101"/>
      <c r="CN59" s="101"/>
      <c r="CO59" s="101"/>
      <c r="CP59" s="101"/>
      <c r="CQ59" s="101"/>
      <c r="CR59" s="101"/>
      <c r="CS59" s="101"/>
      <c r="CT59" s="101"/>
      <c r="CU59" s="101"/>
      <c r="CV59" s="101"/>
      <c r="CW59" s="101"/>
      <c r="CX59" s="101"/>
      <c r="CY59" s="101"/>
      <c r="CZ59" s="101"/>
      <c r="DA59" s="101"/>
      <c r="DB59" s="287">
        <v>37</v>
      </c>
      <c r="DC59" s="286">
        <f t="shared" si="36"/>
        <v>37</v>
      </c>
      <c r="DD59" s="306">
        <f t="shared" si="37"/>
        <v>0</v>
      </c>
      <c r="DE59" s="85">
        <f t="shared" si="38"/>
        <v>0</v>
      </c>
      <c r="DF59" s="160">
        <f t="shared" si="39"/>
        <v>11.844116148751908</v>
      </c>
      <c r="DG59" s="112"/>
      <c r="DH59" s="112"/>
      <c r="DI59" s="112"/>
      <c r="DJ59" s="112"/>
      <c r="DK59" s="112"/>
      <c r="DL59" s="112"/>
      <c r="DM59" s="112"/>
      <c r="DU59" s="298">
        <f t="shared" si="4"/>
        <v>37</v>
      </c>
      <c r="DV59" s="301">
        <f t="shared" si="4"/>
        <v>0</v>
      </c>
      <c r="DW59" s="4">
        <f t="shared" si="40"/>
        <v>0</v>
      </c>
      <c r="DX59" s="93">
        <f t="shared" si="41"/>
        <v>0</v>
      </c>
      <c r="DY59" s="240">
        <f t="shared" si="42"/>
        <v>0</v>
      </c>
    </row>
    <row r="60" spans="1:129" ht="13.2" customHeight="1" x14ac:dyDescent="0.2">
      <c r="A60" s="88">
        <v>38</v>
      </c>
      <c r="B60" s="89">
        <f>国語!B60</f>
        <v>0</v>
      </c>
      <c r="C60" s="90">
        <f>アンケート集計!U41</f>
        <v>0</v>
      </c>
      <c r="D60" s="372" t="str">
        <f t="shared" si="43"/>
        <v>C</v>
      </c>
      <c r="E60" s="183"/>
      <c r="F60" s="184"/>
      <c r="G60" s="184"/>
      <c r="H60" s="184"/>
      <c r="I60" s="184"/>
      <c r="J60" s="184"/>
      <c r="K60" s="184"/>
      <c r="L60" s="184"/>
      <c r="M60" s="184"/>
      <c r="N60" s="184"/>
      <c r="O60" s="203"/>
      <c r="P60" s="223"/>
      <c r="Q60" s="184"/>
      <c r="R60" s="184"/>
      <c r="S60" s="185"/>
      <c r="T60" s="223"/>
      <c r="U60" s="184"/>
      <c r="V60" s="185"/>
      <c r="W60" s="213"/>
      <c r="X60" s="185"/>
      <c r="Y60" s="223"/>
      <c r="Z60" s="184"/>
      <c r="AA60" s="184"/>
      <c r="AB60" s="184"/>
      <c r="AC60" s="184"/>
      <c r="AD60" s="184"/>
      <c r="AE60" s="184"/>
      <c r="AF60" s="184"/>
      <c r="AG60" s="184"/>
      <c r="AH60" s="185"/>
      <c r="AI60" s="223"/>
      <c r="AJ60" s="185"/>
      <c r="AK60" s="223"/>
      <c r="AL60" s="184"/>
      <c r="AM60" s="203"/>
      <c r="AN60" s="183"/>
      <c r="AO60" s="184"/>
      <c r="AP60" s="184"/>
      <c r="AQ60" s="184"/>
      <c r="AR60" s="184"/>
      <c r="AS60" s="185"/>
      <c r="AT60" s="223"/>
      <c r="AU60" s="185"/>
      <c r="AV60" s="223"/>
      <c r="AW60" s="234"/>
      <c r="AX60" s="242">
        <f t="shared" si="5"/>
        <v>0</v>
      </c>
      <c r="AY60" s="313" t="str">
        <f t="shared" si="44"/>
        <v>C</v>
      </c>
      <c r="AZ60" s="91">
        <f t="shared" si="6"/>
        <v>0</v>
      </c>
      <c r="BA60" s="313" t="str">
        <f t="shared" si="45"/>
        <v>C</v>
      </c>
      <c r="BB60" s="242">
        <f t="shared" si="7"/>
        <v>0</v>
      </c>
      <c r="BC60" s="91">
        <f t="shared" si="8"/>
        <v>0</v>
      </c>
      <c r="BD60" s="91">
        <f t="shared" si="9"/>
        <v>0</v>
      </c>
      <c r="BE60" s="92">
        <f t="shared" si="10"/>
        <v>0</v>
      </c>
      <c r="BF60" s="243">
        <f t="shared" si="1"/>
        <v>0</v>
      </c>
      <c r="BG60" s="435">
        <f t="shared" si="46"/>
        <v>11.844116148751908</v>
      </c>
      <c r="BH60" s="83"/>
      <c r="BI60" s="88">
        <f t="shared" si="2"/>
        <v>38</v>
      </c>
      <c r="BJ60" s="89">
        <f t="shared" si="2"/>
        <v>0</v>
      </c>
      <c r="BK60" s="482">
        <f t="shared" si="11"/>
        <v>0</v>
      </c>
      <c r="BL60" s="483" t="str">
        <f t="shared" si="48"/>
        <v>C</v>
      </c>
      <c r="BM60" s="483">
        <f t="shared" si="12"/>
        <v>0</v>
      </c>
      <c r="BN60" s="484" t="str">
        <f t="shared" si="49"/>
        <v>C</v>
      </c>
      <c r="BO60" s="482">
        <f t="shared" si="13"/>
        <v>0</v>
      </c>
      <c r="BP60" s="483">
        <f t="shared" si="14"/>
        <v>0</v>
      </c>
      <c r="BQ60" s="483">
        <f t="shared" si="47"/>
        <v>0</v>
      </c>
      <c r="BR60" s="484">
        <f t="shared" si="15"/>
        <v>0</v>
      </c>
      <c r="BS60" s="485">
        <f>SUM(E60:O60)*2</f>
        <v>0</v>
      </c>
      <c r="BT60" s="487">
        <f t="shared" si="17"/>
        <v>0</v>
      </c>
      <c r="BU60" s="488">
        <f t="shared" si="18"/>
        <v>0</v>
      </c>
      <c r="BV60" s="487">
        <f t="shared" si="19"/>
        <v>0</v>
      </c>
      <c r="BW60" s="488">
        <f t="shared" si="20"/>
        <v>0</v>
      </c>
      <c r="BX60" s="487">
        <f t="shared" si="21"/>
        <v>0</v>
      </c>
      <c r="BY60" s="488">
        <f t="shared" si="22"/>
        <v>0</v>
      </c>
      <c r="BZ60" s="487">
        <f t="shared" si="23"/>
        <v>0</v>
      </c>
      <c r="CA60" s="488">
        <f t="shared" si="24"/>
        <v>0</v>
      </c>
      <c r="CB60" s="487">
        <f t="shared" si="25"/>
        <v>0</v>
      </c>
      <c r="CC60" s="488">
        <f t="shared" si="26"/>
        <v>0</v>
      </c>
      <c r="CD60" s="487">
        <f t="shared" si="27"/>
        <v>0</v>
      </c>
      <c r="CE60" s="488">
        <f t="shared" si="28"/>
        <v>0</v>
      </c>
      <c r="CF60" s="486">
        <f t="shared" si="29"/>
        <v>0</v>
      </c>
      <c r="CG60" s="485">
        <f t="shared" si="30"/>
        <v>0</v>
      </c>
      <c r="CH60" s="487">
        <f t="shared" si="31"/>
        <v>0</v>
      </c>
      <c r="CI60" s="488">
        <f t="shared" si="32"/>
        <v>0</v>
      </c>
      <c r="CJ60" s="487">
        <f t="shared" si="33"/>
        <v>0</v>
      </c>
      <c r="CK60" s="488">
        <f t="shared" si="34"/>
        <v>0</v>
      </c>
      <c r="CL60" s="489">
        <f t="shared" si="35"/>
        <v>0</v>
      </c>
      <c r="CM60" s="101"/>
      <c r="CN60" s="101"/>
      <c r="CO60" s="101"/>
      <c r="CP60" s="101"/>
      <c r="CQ60" s="101"/>
      <c r="CR60" s="101"/>
      <c r="CS60" s="101"/>
      <c r="CT60" s="101"/>
      <c r="CU60" s="101"/>
      <c r="CV60" s="101"/>
      <c r="CW60" s="101"/>
      <c r="CX60" s="101"/>
      <c r="CY60" s="101"/>
      <c r="CZ60" s="101"/>
      <c r="DA60" s="101"/>
      <c r="DB60" s="287">
        <v>38</v>
      </c>
      <c r="DC60" s="286">
        <f t="shared" si="36"/>
        <v>38</v>
      </c>
      <c r="DD60" s="306">
        <f t="shared" si="37"/>
        <v>0</v>
      </c>
      <c r="DE60" s="85">
        <f t="shared" si="38"/>
        <v>0</v>
      </c>
      <c r="DF60" s="160">
        <f t="shared" si="39"/>
        <v>11.844116148751908</v>
      </c>
      <c r="DG60" s="112"/>
      <c r="DH60" s="112"/>
      <c r="DI60" s="112"/>
      <c r="DJ60" s="112"/>
      <c r="DK60" s="112"/>
      <c r="DL60" s="112"/>
      <c r="DM60" s="112"/>
      <c r="DU60" s="298">
        <f t="shared" si="4"/>
        <v>38</v>
      </c>
      <c r="DV60" s="301">
        <f t="shared" si="4"/>
        <v>0</v>
      </c>
      <c r="DW60" s="4">
        <f t="shared" si="40"/>
        <v>0</v>
      </c>
      <c r="DX60" s="93">
        <f t="shared" si="41"/>
        <v>0</v>
      </c>
      <c r="DY60" s="240">
        <f t="shared" si="42"/>
        <v>0</v>
      </c>
    </row>
    <row r="61" spans="1:129" ht="13.2" customHeight="1" x14ac:dyDescent="0.2">
      <c r="A61" s="56">
        <v>39</v>
      </c>
      <c r="B61" s="94">
        <f>国語!B61</f>
        <v>0</v>
      </c>
      <c r="C61" s="95">
        <f>アンケート集計!U42</f>
        <v>0</v>
      </c>
      <c r="D61" s="22" t="str">
        <f t="shared" si="43"/>
        <v>C</v>
      </c>
      <c r="E61" s="186"/>
      <c r="F61" s="187"/>
      <c r="G61" s="187"/>
      <c r="H61" s="187"/>
      <c r="I61" s="187"/>
      <c r="J61" s="187"/>
      <c r="K61" s="187"/>
      <c r="L61" s="187"/>
      <c r="M61" s="187"/>
      <c r="N61" s="187"/>
      <c r="O61" s="204"/>
      <c r="P61" s="224"/>
      <c r="Q61" s="187"/>
      <c r="R61" s="187"/>
      <c r="S61" s="188"/>
      <c r="T61" s="224"/>
      <c r="U61" s="187"/>
      <c r="V61" s="188"/>
      <c r="W61" s="214"/>
      <c r="X61" s="188"/>
      <c r="Y61" s="224"/>
      <c r="Z61" s="187"/>
      <c r="AA61" s="187"/>
      <c r="AB61" s="187"/>
      <c r="AC61" s="187"/>
      <c r="AD61" s="187"/>
      <c r="AE61" s="187"/>
      <c r="AF61" s="187"/>
      <c r="AG61" s="187"/>
      <c r="AH61" s="188"/>
      <c r="AI61" s="224"/>
      <c r="AJ61" s="188"/>
      <c r="AK61" s="224"/>
      <c r="AL61" s="187"/>
      <c r="AM61" s="204"/>
      <c r="AN61" s="186"/>
      <c r="AO61" s="187"/>
      <c r="AP61" s="187"/>
      <c r="AQ61" s="187"/>
      <c r="AR61" s="187"/>
      <c r="AS61" s="188"/>
      <c r="AT61" s="224"/>
      <c r="AU61" s="188"/>
      <c r="AV61" s="224"/>
      <c r="AW61" s="235"/>
      <c r="AX61" s="96">
        <f t="shared" si="5"/>
        <v>0</v>
      </c>
      <c r="AY61" s="311" t="str">
        <f t="shared" si="44"/>
        <v>C</v>
      </c>
      <c r="AZ61" s="97">
        <f t="shared" si="6"/>
        <v>0</v>
      </c>
      <c r="BA61" s="311" t="str">
        <f t="shared" si="45"/>
        <v>C</v>
      </c>
      <c r="BB61" s="96">
        <f t="shared" si="7"/>
        <v>0</v>
      </c>
      <c r="BC61" s="97">
        <f t="shared" si="8"/>
        <v>0</v>
      </c>
      <c r="BD61" s="97">
        <f t="shared" si="9"/>
        <v>0</v>
      </c>
      <c r="BE61" s="98">
        <f t="shared" si="10"/>
        <v>0</v>
      </c>
      <c r="BF61" s="99">
        <f t="shared" si="1"/>
        <v>0</v>
      </c>
      <c r="BG61" s="436">
        <f t="shared" si="46"/>
        <v>11.844116148751908</v>
      </c>
      <c r="BH61" s="83"/>
      <c r="BI61" s="56">
        <f t="shared" si="2"/>
        <v>39</v>
      </c>
      <c r="BJ61" s="94">
        <f t="shared" si="2"/>
        <v>0</v>
      </c>
      <c r="BK61" s="490">
        <f t="shared" si="11"/>
        <v>0</v>
      </c>
      <c r="BL61" s="491" t="str">
        <f t="shared" si="48"/>
        <v>C</v>
      </c>
      <c r="BM61" s="491">
        <f t="shared" si="12"/>
        <v>0</v>
      </c>
      <c r="BN61" s="492" t="str">
        <f t="shared" si="49"/>
        <v>C</v>
      </c>
      <c r="BO61" s="490">
        <f t="shared" si="13"/>
        <v>0</v>
      </c>
      <c r="BP61" s="491">
        <f t="shared" si="14"/>
        <v>0</v>
      </c>
      <c r="BQ61" s="491">
        <f t="shared" si="47"/>
        <v>0</v>
      </c>
      <c r="BR61" s="492">
        <f t="shared" si="15"/>
        <v>0</v>
      </c>
      <c r="BS61" s="477">
        <f t="shared" si="16"/>
        <v>0</v>
      </c>
      <c r="BT61" s="479">
        <f t="shared" si="17"/>
        <v>0</v>
      </c>
      <c r="BU61" s="480">
        <f t="shared" si="18"/>
        <v>0</v>
      </c>
      <c r="BV61" s="479">
        <f t="shared" si="19"/>
        <v>0</v>
      </c>
      <c r="BW61" s="480">
        <f t="shared" si="20"/>
        <v>0</v>
      </c>
      <c r="BX61" s="479">
        <f t="shared" si="21"/>
        <v>0</v>
      </c>
      <c r="BY61" s="480">
        <f t="shared" si="22"/>
        <v>0</v>
      </c>
      <c r="BZ61" s="479">
        <f t="shared" si="23"/>
        <v>0</v>
      </c>
      <c r="CA61" s="480">
        <f t="shared" si="24"/>
        <v>0</v>
      </c>
      <c r="CB61" s="479">
        <f t="shared" si="25"/>
        <v>0</v>
      </c>
      <c r="CC61" s="480">
        <f t="shared" si="26"/>
        <v>0</v>
      </c>
      <c r="CD61" s="479">
        <f t="shared" si="27"/>
        <v>0</v>
      </c>
      <c r="CE61" s="480">
        <f t="shared" si="28"/>
        <v>0</v>
      </c>
      <c r="CF61" s="478">
        <f t="shared" si="29"/>
        <v>0</v>
      </c>
      <c r="CG61" s="477">
        <f t="shared" si="30"/>
        <v>0</v>
      </c>
      <c r="CH61" s="479">
        <f t="shared" si="31"/>
        <v>0</v>
      </c>
      <c r="CI61" s="480">
        <f t="shared" si="32"/>
        <v>0</v>
      </c>
      <c r="CJ61" s="479">
        <f t="shared" si="33"/>
        <v>0</v>
      </c>
      <c r="CK61" s="480">
        <f t="shared" si="34"/>
        <v>0</v>
      </c>
      <c r="CL61" s="481">
        <f t="shared" si="35"/>
        <v>0</v>
      </c>
      <c r="CM61" s="101"/>
      <c r="CN61" s="101"/>
      <c r="CO61" s="101"/>
      <c r="CP61" s="101"/>
      <c r="CQ61" s="101"/>
      <c r="CR61" s="101"/>
      <c r="CS61" s="101"/>
      <c r="CT61" s="101"/>
      <c r="CU61" s="101"/>
      <c r="CV61" s="101"/>
      <c r="CW61" s="101"/>
      <c r="CX61" s="101"/>
      <c r="CY61" s="101"/>
      <c r="CZ61" s="101"/>
      <c r="DA61" s="101"/>
      <c r="DB61" s="287">
        <v>39</v>
      </c>
      <c r="DC61" s="286">
        <f t="shared" si="36"/>
        <v>39</v>
      </c>
      <c r="DD61" s="306">
        <f t="shared" si="37"/>
        <v>0</v>
      </c>
      <c r="DE61" s="85">
        <f t="shared" si="38"/>
        <v>0</v>
      </c>
      <c r="DF61" s="160">
        <f t="shared" si="39"/>
        <v>11.844116148751908</v>
      </c>
      <c r="DG61" s="112"/>
      <c r="DH61" s="112"/>
      <c r="DI61" s="112"/>
      <c r="DJ61" s="112"/>
      <c r="DK61" s="112"/>
      <c r="DL61" s="112"/>
      <c r="DM61" s="112"/>
      <c r="DU61" s="298">
        <f t="shared" si="4"/>
        <v>39</v>
      </c>
      <c r="DV61" s="301">
        <f t="shared" si="4"/>
        <v>0</v>
      </c>
      <c r="DW61" s="4">
        <f t="shared" si="40"/>
        <v>0</v>
      </c>
      <c r="DX61" s="93">
        <f t="shared" si="41"/>
        <v>0</v>
      </c>
      <c r="DY61" s="240">
        <f t="shared" si="42"/>
        <v>0</v>
      </c>
    </row>
    <row r="62" spans="1:129" ht="13.2" customHeight="1" thickBot="1" x14ac:dyDescent="0.25">
      <c r="A62" s="120">
        <v>40</v>
      </c>
      <c r="B62" s="121">
        <f>国語!B62</f>
        <v>0</v>
      </c>
      <c r="C62" s="122">
        <f>アンケート集計!U43</f>
        <v>0</v>
      </c>
      <c r="D62" s="373" t="str">
        <f t="shared" si="43"/>
        <v>C</v>
      </c>
      <c r="E62" s="189"/>
      <c r="F62" s="190"/>
      <c r="G62" s="190"/>
      <c r="H62" s="190"/>
      <c r="I62" s="190"/>
      <c r="J62" s="190"/>
      <c r="K62" s="190"/>
      <c r="L62" s="190"/>
      <c r="M62" s="190"/>
      <c r="N62" s="190"/>
      <c r="O62" s="205"/>
      <c r="P62" s="225"/>
      <c r="Q62" s="190"/>
      <c r="R62" s="190"/>
      <c r="S62" s="191"/>
      <c r="T62" s="225"/>
      <c r="U62" s="190"/>
      <c r="V62" s="191"/>
      <c r="W62" s="215"/>
      <c r="X62" s="191"/>
      <c r="Y62" s="225"/>
      <c r="Z62" s="190"/>
      <c r="AA62" s="190"/>
      <c r="AB62" s="190"/>
      <c r="AC62" s="190"/>
      <c r="AD62" s="190"/>
      <c r="AE62" s="190"/>
      <c r="AF62" s="190"/>
      <c r="AG62" s="190"/>
      <c r="AH62" s="191"/>
      <c r="AI62" s="225"/>
      <c r="AJ62" s="191"/>
      <c r="AK62" s="225"/>
      <c r="AL62" s="190"/>
      <c r="AM62" s="205"/>
      <c r="AN62" s="189"/>
      <c r="AO62" s="190"/>
      <c r="AP62" s="190"/>
      <c r="AQ62" s="190"/>
      <c r="AR62" s="190"/>
      <c r="AS62" s="191"/>
      <c r="AT62" s="225"/>
      <c r="AU62" s="191"/>
      <c r="AV62" s="225"/>
      <c r="AW62" s="236"/>
      <c r="AX62" s="244">
        <f t="shared" si="5"/>
        <v>0</v>
      </c>
      <c r="AY62" s="377" t="str">
        <f t="shared" si="44"/>
        <v>C</v>
      </c>
      <c r="AZ62" s="245">
        <f t="shared" si="6"/>
        <v>0</v>
      </c>
      <c r="BA62" s="377" t="str">
        <f t="shared" si="45"/>
        <v>C</v>
      </c>
      <c r="BB62" s="244">
        <f t="shared" si="7"/>
        <v>0</v>
      </c>
      <c r="BC62" s="245">
        <f t="shared" si="8"/>
        <v>0</v>
      </c>
      <c r="BD62" s="245">
        <f t="shared" si="9"/>
        <v>0</v>
      </c>
      <c r="BE62" s="246">
        <f t="shared" si="10"/>
        <v>0</v>
      </c>
      <c r="BF62" s="247">
        <f t="shared" si="1"/>
        <v>0</v>
      </c>
      <c r="BG62" s="437">
        <f t="shared" si="46"/>
        <v>11.844116148751908</v>
      </c>
      <c r="BH62" s="83"/>
      <c r="BI62" s="88">
        <f t="shared" si="2"/>
        <v>40</v>
      </c>
      <c r="BJ62" s="121">
        <f t="shared" si="2"/>
        <v>0</v>
      </c>
      <c r="BK62" s="493">
        <f t="shared" si="11"/>
        <v>0</v>
      </c>
      <c r="BL62" s="494" t="str">
        <f t="shared" si="48"/>
        <v>C</v>
      </c>
      <c r="BM62" s="494">
        <f t="shared" si="12"/>
        <v>0</v>
      </c>
      <c r="BN62" s="495" t="str">
        <f t="shared" si="49"/>
        <v>C</v>
      </c>
      <c r="BO62" s="493">
        <f t="shared" si="13"/>
        <v>0</v>
      </c>
      <c r="BP62" s="494">
        <f t="shared" si="14"/>
        <v>0</v>
      </c>
      <c r="BQ62" s="494">
        <f t="shared" si="47"/>
        <v>0</v>
      </c>
      <c r="BR62" s="495">
        <f t="shared" si="15"/>
        <v>0</v>
      </c>
      <c r="BS62" s="485">
        <f t="shared" si="16"/>
        <v>0</v>
      </c>
      <c r="BT62" s="487">
        <f t="shared" si="17"/>
        <v>0</v>
      </c>
      <c r="BU62" s="488">
        <f t="shared" si="18"/>
        <v>0</v>
      </c>
      <c r="BV62" s="487">
        <f t="shared" si="19"/>
        <v>0</v>
      </c>
      <c r="BW62" s="488">
        <f t="shared" si="20"/>
        <v>0</v>
      </c>
      <c r="BX62" s="487">
        <f t="shared" si="21"/>
        <v>0</v>
      </c>
      <c r="BY62" s="488">
        <f t="shared" si="22"/>
        <v>0</v>
      </c>
      <c r="BZ62" s="487">
        <f t="shared" si="23"/>
        <v>0</v>
      </c>
      <c r="CA62" s="488">
        <f t="shared" si="24"/>
        <v>0</v>
      </c>
      <c r="CB62" s="487">
        <f t="shared" si="25"/>
        <v>0</v>
      </c>
      <c r="CC62" s="488">
        <f t="shared" si="26"/>
        <v>0</v>
      </c>
      <c r="CD62" s="487">
        <f t="shared" si="27"/>
        <v>0</v>
      </c>
      <c r="CE62" s="488">
        <f t="shared" ref="CE62" si="50">SUM(AK62:AM62)*2</f>
        <v>0</v>
      </c>
      <c r="CF62" s="486">
        <f t="shared" si="29"/>
        <v>0</v>
      </c>
      <c r="CG62" s="485">
        <f t="shared" si="30"/>
        <v>0</v>
      </c>
      <c r="CH62" s="487">
        <f t="shared" si="31"/>
        <v>0</v>
      </c>
      <c r="CI62" s="488">
        <f t="shared" si="32"/>
        <v>0</v>
      </c>
      <c r="CJ62" s="487">
        <f t="shared" si="33"/>
        <v>0</v>
      </c>
      <c r="CK62" s="488">
        <f t="shared" si="34"/>
        <v>0</v>
      </c>
      <c r="CL62" s="489">
        <f t="shared" si="35"/>
        <v>0</v>
      </c>
      <c r="CM62" s="101"/>
      <c r="CN62" s="101"/>
      <c r="CO62" s="101"/>
      <c r="CP62" s="101"/>
      <c r="CQ62" s="101"/>
      <c r="CR62" s="101"/>
      <c r="CS62" s="101"/>
      <c r="CT62" s="101"/>
      <c r="CU62" s="101"/>
      <c r="CV62" s="101"/>
      <c r="CW62" s="101"/>
      <c r="CX62" s="101"/>
      <c r="CY62" s="101"/>
      <c r="CZ62" s="101"/>
      <c r="DA62" s="101"/>
      <c r="DB62" s="288">
        <v>40</v>
      </c>
      <c r="DC62" s="289">
        <f t="shared" si="36"/>
        <v>40</v>
      </c>
      <c r="DD62" s="307">
        <f t="shared" si="37"/>
        <v>0</v>
      </c>
      <c r="DE62" s="162">
        <f t="shared" si="38"/>
        <v>0</v>
      </c>
      <c r="DF62" s="161">
        <f t="shared" si="39"/>
        <v>11.844116148751908</v>
      </c>
      <c r="DG62" s="112"/>
      <c r="DH62" s="112"/>
      <c r="DI62" s="112"/>
      <c r="DJ62" s="112"/>
      <c r="DK62" s="112"/>
      <c r="DL62" s="112"/>
      <c r="DM62" s="112"/>
      <c r="DU62" s="299">
        <f t="shared" si="4"/>
        <v>40</v>
      </c>
      <c r="DV62" s="302">
        <f t="shared" si="4"/>
        <v>0</v>
      </c>
      <c r="DW62" s="164">
        <f t="shared" si="40"/>
        <v>0</v>
      </c>
      <c r="DX62" s="166">
        <f t="shared" si="41"/>
        <v>0</v>
      </c>
      <c r="DY62" s="241">
        <f t="shared" si="42"/>
        <v>0</v>
      </c>
    </row>
    <row r="63" spans="1:129" ht="13.2" customHeight="1" thickBot="1" x14ac:dyDescent="0.25">
      <c r="A63" s="748" t="s">
        <v>133</v>
      </c>
      <c r="B63" s="749"/>
      <c r="C63" s="749"/>
      <c r="D63" s="290">
        <f>COUNTA(A23:A62)</f>
        <v>40</v>
      </c>
      <c r="E63" s="192">
        <f>SUM(E23:E62)</f>
        <v>0</v>
      </c>
      <c r="F63" s="193">
        <f t="shared" ref="F63:N63" si="51">SUM(F23:F62)</f>
        <v>0</v>
      </c>
      <c r="G63" s="193">
        <f t="shared" si="51"/>
        <v>0</v>
      </c>
      <c r="H63" s="193">
        <f t="shared" si="51"/>
        <v>0</v>
      </c>
      <c r="I63" s="193">
        <f t="shared" si="51"/>
        <v>0</v>
      </c>
      <c r="J63" s="193">
        <f t="shared" si="51"/>
        <v>0</v>
      </c>
      <c r="K63" s="193">
        <f t="shared" si="51"/>
        <v>0</v>
      </c>
      <c r="L63" s="193">
        <f t="shared" si="51"/>
        <v>0</v>
      </c>
      <c r="M63" s="193">
        <f t="shared" si="51"/>
        <v>0</v>
      </c>
      <c r="N63" s="193">
        <f t="shared" si="51"/>
        <v>0</v>
      </c>
      <c r="O63" s="206">
        <f t="shared" ref="O63" si="52">SUM(O23:O62)</f>
        <v>0</v>
      </c>
      <c r="P63" s="226">
        <f t="shared" ref="P63" si="53">SUM(P23:P62)</f>
        <v>0</v>
      </c>
      <c r="Q63" s="193">
        <f t="shared" ref="Q63" si="54">SUM(Q23:Q62)</f>
        <v>0</v>
      </c>
      <c r="R63" s="193">
        <f t="shared" ref="R63" si="55">SUM(R23:R62)</f>
        <v>0</v>
      </c>
      <c r="S63" s="194">
        <f t="shared" ref="S63" si="56">SUM(S23:S62)</f>
        <v>0</v>
      </c>
      <c r="T63" s="226">
        <f t="shared" ref="T63" si="57">SUM(T23:T62)</f>
        <v>0</v>
      </c>
      <c r="U63" s="193">
        <f t="shared" ref="U63" si="58">SUM(U23:U62)</f>
        <v>0</v>
      </c>
      <c r="V63" s="194">
        <f t="shared" ref="V63" si="59">SUM(V23:V62)</f>
        <v>0</v>
      </c>
      <c r="W63" s="216">
        <f t="shared" ref="W63" si="60">SUM(W23:W62)</f>
        <v>0</v>
      </c>
      <c r="X63" s="194">
        <f t="shared" ref="X63" si="61">SUM(X23:X62)</f>
        <v>0</v>
      </c>
      <c r="Y63" s="226">
        <f t="shared" ref="Y63" si="62">SUM(Y23:Y62)</f>
        <v>0</v>
      </c>
      <c r="Z63" s="193">
        <f t="shared" ref="Z63" si="63">SUM(Z23:Z62)</f>
        <v>0</v>
      </c>
      <c r="AA63" s="193">
        <f t="shared" ref="AA63" si="64">SUM(AA23:AA62)</f>
        <v>0</v>
      </c>
      <c r="AB63" s="193">
        <f t="shared" ref="AB63" si="65">SUM(AB23:AB62)</f>
        <v>0</v>
      </c>
      <c r="AC63" s="193">
        <f t="shared" ref="AC63" si="66">SUM(AC23:AC62)</f>
        <v>0</v>
      </c>
      <c r="AD63" s="193">
        <f t="shared" ref="AD63" si="67">SUM(AD23:AD62)</f>
        <v>0</v>
      </c>
      <c r="AE63" s="193">
        <f t="shared" ref="AE63" si="68">SUM(AE23:AE62)</f>
        <v>0</v>
      </c>
      <c r="AF63" s="193">
        <f t="shared" ref="AF63" si="69">SUM(AF23:AF62)</f>
        <v>0</v>
      </c>
      <c r="AG63" s="193">
        <f t="shared" ref="AG63" si="70">SUM(AG23:AG62)</f>
        <v>0</v>
      </c>
      <c r="AH63" s="194">
        <f t="shared" ref="AH63" si="71">SUM(AH23:AH62)</f>
        <v>0</v>
      </c>
      <c r="AI63" s="226">
        <f t="shared" ref="AI63" si="72">SUM(AI23:AI62)</f>
        <v>0</v>
      </c>
      <c r="AJ63" s="194">
        <f t="shared" ref="AJ63" si="73">SUM(AJ23:AJ62)</f>
        <v>0</v>
      </c>
      <c r="AK63" s="226">
        <f t="shared" ref="AK63" si="74">SUM(AK23:AK62)</f>
        <v>0</v>
      </c>
      <c r="AL63" s="193">
        <f t="shared" ref="AL63" si="75">SUM(AL23:AL62)</f>
        <v>0</v>
      </c>
      <c r="AM63" s="206">
        <f t="shared" ref="AM63" si="76">SUM(AM23:AM62)</f>
        <v>0</v>
      </c>
      <c r="AN63" s="192">
        <f t="shared" ref="AN63" si="77">SUM(AN23:AN62)</f>
        <v>0</v>
      </c>
      <c r="AO63" s="193">
        <f t="shared" ref="AO63" si="78">SUM(AO23:AO62)</f>
        <v>0</v>
      </c>
      <c r="AP63" s="193">
        <f t="shared" ref="AP63" si="79">SUM(AP23:AP62)</f>
        <v>0</v>
      </c>
      <c r="AQ63" s="193">
        <f t="shared" ref="AQ63" si="80">SUM(AQ23:AQ62)</f>
        <v>0</v>
      </c>
      <c r="AR63" s="193">
        <f t="shared" ref="AR63" si="81">SUM(AR23:AR62)</f>
        <v>0</v>
      </c>
      <c r="AS63" s="194">
        <f t="shared" ref="AS63" si="82">SUM(AS23:AS62)</f>
        <v>0</v>
      </c>
      <c r="AT63" s="226">
        <f t="shared" ref="AT63" si="83">SUM(AT23:AT62)</f>
        <v>0</v>
      </c>
      <c r="AU63" s="194">
        <f t="shared" ref="AU63" si="84">SUM(AU23:AU62)</f>
        <v>0</v>
      </c>
      <c r="AV63" s="226">
        <f t="shared" ref="AV63" si="85">SUM(AV23:AV62)</f>
        <v>0</v>
      </c>
      <c r="AW63" s="237">
        <f t="shared" ref="AW63" si="86">SUM(AW23:AW62)</f>
        <v>0</v>
      </c>
      <c r="AX63" s="123"/>
      <c r="AY63" s="124"/>
      <c r="AZ63" s="124"/>
      <c r="BA63" s="125"/>
      <c r="BB63" s="126"/>
      <c r="BC63" s="124"/>
      <c r="BD63" s="127"/>
      <c r="BE63" s="125"/>
      <c r="BF63" s="128"/>
      <c r="BG63" s="517" t="s">
        <v>262</v>
      </c>
      <c r="BH63" s="129"/>
      <c r="BI63" s="712" t="s">
        <v>120</v>
      </c>
      <c r="BJ63" s="713"/>
      <c r="BK63" s="367">
        <f>AX64</f>
        <v>0</v>
      </c>
      <c r="BL63" s="141"/>
      <c r="BM63" s="368">
        <f>AZ64</f>
        <v>0</v>
      </c>
      <c r="BN63" s="143"/>
      <c r="BO63" s="140">
        <f t="shared" ref="BO63:BR64" si="87">BB64</f>
        <v>0</v>
      </c>
      <c r="BP63" s="142">
        <f t="shared" si="87"/>
        <v>0</v>
      </c>
      <c r="BQ63" s="142">
        <f t="shared" si="87"/>
        <v>0</v>
      </c>
      <c r="BR63" s="167">
        <f t="shared" si="87"/>
        <v>0</v>
      </c>
      <c r="BS63" s="273"/>
      <c r="BT63" s="357">
        <f>SUM(BT23:BT62)/$D$63</f>
        <v>0</v>
      </c>
      <c r="BU63" s="275"/>
      <c r="BV63" s="358">
        <f>SUM(BV23:BV62)/$D$63</f>
        <v>0</v>
      </c>
      <c r="BW63" s="359"/>
      <c r="BX63" s="357">
        <f>SUM(BX23:BX62)/$D$63</f>
        <v>0</v>
      </c>
      <c r="BY63" s="275"/>
      <c r="BZ63" s="358">
        <f>SUM(BZ23:BZ62)/$D$63</f>
        <v>0</v>
      </c>
      <c r="CA63" s="359"/>
      <c r="CB63" s="357">
        <f>SUM(CB23:CB62)/$D$63</f>
        <v>0</v>
      </c>
      <c r="CC63" s="275"/>
      <c r="CD63" s="358">
        <f>SUM(CD23:CD62)/$D$63</f>
        <v>0</v>
      </c>
      <c r="CE63" s="359"/>
      <c r="CF63" s="360">
        <f>SUM(CF23:CF62)/$D$63</f>
        <v>0</v>
      </c>
      <c r="CG63" s="359"/>
      <c r="CH63" s="357">
        <f>SUM(CH23:CH62)/$D$63</f>
        <v>0</v>
      </c>
      <c r="CI63" s="275"/>
      <c r="CJ63" s="358">
        <f>SUM(CJ23:CJ62)/$D$63</f>
        <v>0</v>
      </c>
      <c r="CK63" s="359"/>
      <c r="CL63" s="360">
        <f>SUM(CL23:CL62)/$D$63</f>
        <v>0</v>
      </c>
      <c r="CM63" s="101"/>
      <c r="CN63" s="101"/>
      <c r="CO63" s="101"/>
      <c r="CP63" s="101"/>
      <c r="CQ63" s="101"/>
      <c r="CR63" s="101"/>
      <c r="CS63" s="101"/>
      <c r="CT63" s="101"/>
      <c r="CU63" s="101"/>
      <c r="CV63" s="101"/>
      <c r="CW63" s="101"/>
      <c r="CX63" s="101"/>
      <c r="CY63" s="101"/>
      <c r="CZ63" s="101"/>
      <c r="DA63" s="101"/>
      <c r="DB63" s="101"/>
      <c r="DC63" s="105"/>
      <c r="DD63" s="112"/>
      <c r="DE63" s="112"/>
      <c r="DF63" s="112"/>
      <c r="DG63" s="112"/>
      <c r="DH63" s="112"/>
      <c r="DI63" s="112"/>
      <c r="DJ63" s="112"/>
      <c r="DK63" s="112"/>
      <c r="DL63" s="112"/>
      <c r="DM63" s="112"/>
    </row>
    <row r="64" spans="1:129" ht="13.2" customHeight="1" thickBot="1" x14ac:dyDescent="0.25">
      <c r="A64" s="710" t="s">
        <v>121</v>
      </c>
      <c r="B64" s="711"/>
      <c r="C64" s="371">
        <f>SUM(C23:C62)/$D$63/10*100</f>
        <v>0</v>
      </c>
      <c r="D64" s="131"/>
      <c r="E64" s="195">
        <f>E63/$D$63*100</f>
        <v>0</v>
      </c>
      <c r="F64" s="196">
        <f t="shared" ref="F64:AW64" si="88">F63/$D$63*100</f>
        <v>0</v>
      </c>
      <c r="G64" s="196">
        <f t="shared" si="88"/>
        <v>0</v>
      </c>
      <c r="H64" s="196">
        <f t="shared" si="88"/>
        <v>0</v>
      </c>
      <c r="I64" s="196">
        <f t="shared" si="88"/>
        <v>0</v>
      </c>
      <c r="J64" s="196">
        <f t="shared" si="88"/>
        <v>0</v>
      </c>
      <c r="K64" s="196">
        <f t="shared" si="88"/>
        <v>0</v>
      </c>
      <c r="L64" s="196">
        <f t="shared" si="88"/>
        <v>0</v>
      </c>
      <c r="M64" s="196">
        <f t="shared" si="88"/>
        <v>0</v>
      </c>
      <c r="N64" s="196">
        <f t="shared" si="88"/>
        <v>0</v>
      </c>
      <c r="O64" s="207">
        <f t="shared" si="88"/>
        <v>0</v>
      </c>
      <c r="P64" s="227">
        <f t="shared" si="88"/>
        <v>0</v>
      </c>
      <c r="Q64" s="196">
        <f t="shared" si="88"/>
        <v>0</v>
      </c>
      <c r="R64" s="196">
        <f t="shared" si="88"/>
        <v>0</v>
      </c>
      <c r="S64" s="197">
        <f t="shared" si="88"/>
        <v>0</v>
      </c>
      <c r="T64" s="227">
        <f t="shared" si="88"/>
        <v>0</v>
      </c>
      <c r="U64" s="196">
        <f t="shared" si="88"/>
        <v>0</v>
      </c>
      <c r="V64" s="197">
        <f t="shared" si="88"/>
        <v>0</v>
      </c>
      <c r="W64" s="217">
        <f t="shared" si="88"/>
        <v>0</v>
      </c>
      <c r="X64" s="197">
        <f t="shared" si="88"/>
        <v>0</v>
      </c>
      <c r="Y64" s="227">
        <f t="shared" si="88"/>
        <v>0</v>
      </c>
      <c r="Z64" s="196">
        <f t="shared" si="88"/>
        <v>0</v>
      </c>
      <c r="AA64" s="196">
        <f t="shared" si="88"/>
        <v>0</v>
      </c>
      <c r="AB64" s="196">
        <f t="shared" si="88"/>
        <v>0</v>
      </c>
      <c r="AC64" s="196">
        <f t="shared" si="88"/>
        <v>0</v>
      </c>
      <c r="AD64" s="196">
        <f t="shared" si="88"/>
        <v>0</v>
      </c>
      <c r="AE64" s="196">
        <f t="shared" si="88"/>
        <v>0</v>
      </c>
      <c r="AF64" s="196">
        <f t="shared" si="88"/>
        <v>0</v>
      </c>
      <c r="AG64" s="196">
        <f t="shared" si="88"/>
        <v>0</v>
      </c>
      <c r="AH64" s="197">
        <f t="shared" si="88"/>
        <v>0</v>
      </c>
      <c r="AI64" s="227">
        <f t="shared" si="88"/>
        <v>0</v>
      </c>
      <c r="AJ64" s="197">
        <f t="shared" si="88"/>
        <v>0</v>
      </c>
      <c r="AK64" s="227">
        <f t="shared" si="88"/>
        <v>0</v>
      </c>
      <c r="AL64" s="196">
        <f t="shared" si="88"/>
        <v>0</v>
      </c>
      <c r="AM64" s="207">
        <f t="shared" si="88"/>
        <v>0</v>
      </c>
      <c r="AN64" s="195">
        <f t="shared" si="88"/>
        <v>0</v>
      </c>
      <c r="AO64" s="196">
        <f t="shared" si="88"/>
        <v>0</v>
      </c>
      <c r="AP64" s="196">
        <f t="shared" si="88"/>
        <v>0</v>
      </c>
      <c r="AQ64" s="196">
        <f t="shared" si="88"/>
        <v>0</v>
      </c>
      <c r="AR64" s="196">
        <f t="shared" si="88"/>
        <v>0</v>
      </c>
      <c r="AS64" s="197">
        <f t="shared" si="88"/>
        <v>0</v>
      </c>
      <c r="AT64" s="227">
        <f t="shared" si="88"/>
        <v>0</v>
      </c>
      <c r="AU64" s="197">
        <f t="shared" si="88"/>
        <v>0</v>
      </c>
      <c r="AV64" s="227">
        <f t="shared" si="88"/>
        <v>0</v>
      </c>
      <c r="AW64" s="238">
        <f t="shared" si="88"/>
        <v>0</v>
      </c>
      <c r="AX64" s="361">
        <f>SUM(AX23:AX62)/70/$D$63*100</f>
        <v>0</v>
      </c>
      <c r="AY64" s="362"/>
      <c r="AZ64" s="363">
        <f>SUM(AZ23:AZ62)/30/$D$63*100</f>
        <v>0</v>
      </c>
      <c r="BA64" s="364"/>
      <c r="BB64" s="361">
        <f>SUM(BB23:BB62)/$D$63/60*100</f>
        <v>0</v>
      </c>
      <c r="BC64" s="363">
        <f>SUM(BC23:BC62)/$D$63/18*100</f>
        <v>0</v>
      </c>
      <c r="BD64" s="363">
        <f>SUM(BD23:BD62)/$D$63/18*100</f>
        <v>0</v>
      </c>
      <c r="BE64" s="370">
        <f>SUM(BE23:BE62)/$D$63/4*100</f>
        <v>0</v>
      </c>
      <c r="BF64" s="366">
        <f>SUM(BF23:BF62)/100/$D$63*100</f>
        <v>0</v>
      </c>
      <c r="BG64" s="518"/>
      <c r="BH64" s="129"/>
      <c r="BI64" s="712" t="s">
        <v>122</v>
      </c>
      <c r="BJ64" s="713"/>
      <c r="BK64" s="140">
        <f>AX65</f>
        <v>80.099999999999994</v>
      </c>
      <c r="BL64" s="141"/>
      <c r="BM64" s="142">
        <f>AZ65</f>
        <v>62.9</v>
      </c>
      <c r="BN64" s="143"/>
      <c r="BO64" s="140">
        <f t="shared" si="87"/>
        <v>77.099999999999994</v>
      </c>
      <c r="BP64" s="142">
        <f t="shared" si="87"/>
        <v>69.900000000000006</v>
      </c>
      <c r="BQ64" s="142">
        <f t="shared" si="87"/>
        <v>71.7</v>
      </c>
      <c r="BR64" s="278">
        <f t="shared" si="87"/>
        <v>79.3</v>
      </c>
      <c r="BS64" s="273"/>
      <c r="BT64" s="357">
        <v>80</v>
      </c>
      <c r="BU64" s="275"/>
      <c r="BV64" s="358">
        <v>79.400000000000006</v>
      </c>
      <c r="BW64" s="359"/>
      <c r="BX64" s="357">
        <v>76.8</v>
      </c>
      <c r="BY64" s="275"/>
      <c r="BZ64" s="358">
        <v>79.3</v>
      </c>
      <c r="CA64" s="359"/>
      <c r="CB64" s="357">
        <v>84.6</v>
      </c>
      <c r="CC64" s="275"/>
      <c r="CD64" s="358">
        <v>69</v>
      </c>
      <c r="CE64" s="359"/>
      <c r="CF64" s="360">
        <v>78.3</v>
      </c>
      <c r="CG64" s="273"/>
      <c r="CH64" s="357">
        <v>65.400000000000006</v>
      </c>
      <c r="CI64" s="275"/>
      <c r="CJ64" s="358">
        <v>57.9</v>
      </c>
      <c r="CK64" s="359"/>
      <c r="CL64" s="360">
        <v>60.1</v>
      </c>
      <c r="CM64" s="101"/>
      <c r="CN64" s="101"/>
      <c r="CO64" s="101"/>
      <c r="CP64" s="101"/>
      <c r="CQ64" s="101"/>
      <c r="CR64" s="101"/>
      <c r="CS64" s="101"/>
      <c r="CT64" s="101"/>
      <c r="CU64" s="101"/>
      <c r="CV64" s="101"/>
      <c r="CW64" s="101"/>
      <c r="CX64" s="101"/>
      <c r="CY64" s="101"/>
      <c r="CZ64" s="101"/>
      <c r="DA64" s="101"/>
      <c r="DB64" s="101"/>
      <c r="DC64" s="714" t="s">
        <v>176</v>
      </c>
      <c r="DD64" s="714"/>
      <c r="DE64" s="714"/>
      <c r="DF64" s="714"/>
      <c r="DG64" s="132"/>
      <c r="DH64" s="112"/>
      <c r="DI64" s="112"/>
      <c r="DJ64" s="112"/>
      <c r="DK64" s="112"/>
      <c r="DL64" s="112"/>
      <c r="DM64" s="112"/>
      <c r="DU64" s="308"/>
      <c r="DV64" s="309"/>
      <c r="DW64" s="309"/>
      <c r="DX64" s="309"/>
      <c r="DY64" s="309"/>
    </row>
    <row r="65" spans="1:129" ht="13.2" customHeight="1" thickBot="1" x14ac:dyDescent="0.25">
      <c r="A65" s="712" t="s">
        <v>122</v>
      </c>
      <c r="B65" s="713"/>
      <c r="C65" s="353">
        <v>80.8</v>
      </c>
      <c r="D65" s="133"/>
      <c r="E65" s="134"/>
      <c r="F65" s="135"/>
      <c r="G65" s="135"/>
      <c r="H65" s="135"/>
      <c r="I65" s="135"/>
      <c r="J65" s="135"/>
      <c r="K65" s="135"/>
      <c r="L65" s="135"/>
      <c r="M65" s="135"/>
      <c r="N65" s="135"/>
      <c r="O65" s="135"/>
      <c r="P65" s="135"/>
      <c r="Q65" s="135"/>
      <c r="R65" s="135"/>
      <c r="S65" s="135"/>
      <c r="T65" s="135"/>
      <c r="U65" s="135"/>
      <c r="V65" s="135"/>
      <c r="W65" s="135"/>
      <c r="X65" s="135"/>
      <c r="Y65" s="135"/>
      <c r="Z65" s="135"/>
      <c r="AA65" s="135"/>
      <c r="AB65" s="135"/>
      <c r="AC65" s="135"/>
      <c r="AD65" s="135"/>
      <c r="AE65" s="135"/>
      <c r="AF65" s="135"/>
      <c r="AG65" s="135"/>
      <c r="AH65" s="135"/>
      <c r="AI65" s="135"/>
      <c r="AJ65" s="135"/>
      <c r="AK65" s="135"/>
      <c r="AL65" s="135"/>
      <c r="AM65" s="135"/>
      <c r="AN65" s="135"/>
      <c r="AO65" s="135"/>
      <c r="AP65" s="135"/>
      <c r="AQ65" s="135"/>
      <c r="AR65" s="135"/>
      <c r="AS65" s="135"/>
      <c r="AT65" s="135"/>
      <c r="AU65" s="135"/>
      <c r="AV65" s="135"/>
      <c r="AW65" s="136"/>
      <c r="AX65" s="140">
        <v>80.099999999999994</v>
      </c>
      <c r="AY65" s="141"/>
      <c r="AZ65" s="142">
        <v>62.9</v>
      </c>
      <c r="BA65" s="143"/>
      <c r="BB65" s="140">
        <v>77.099999999999994</v>
      </c>
      <c r="BC65" s="142">
        <v>69.900000000000006</v>
      </c>
      <c r="BD65" s="142">
        <v>71.7</v>
      </c>
      <c r="BE65" s="278">
        <v>79.3</v>
      </c>
      <c r="BF65" s="144">
        <v>74.900000000000006</v>
      </c>
      <c r="BG65" s="459">
        <v>19.63</v>
      </c>
      <c r="BH65" s="129"/>
      <c r="BI65" s="712" t="s">
        <v>123</v>
      </c>
      <c r="BJ65" s="713"/>
      <c r="BK65" s="271">
        <f>BK63-BK64</f>
        <v>-80.099999999999994</v>
      </c>
      <c r="BL65" s="141"/>
      <c r="BM65" s="272">
        <f>BM63-BM64</f>
        <v>-62.9</v>
      </c>
      <c r="BN65" s="143"/>
      <c r="BO65" s="140">
        <f>BO63-BO64</f>
        <v>-77.099999999999994</v>
      </c>
      <c r="BP65" s="142">
        <f t="shared" ref="BP65:BQ65" si="89">BP63-BP64</f>
        <v>-69.900000000000006</v>
      </c>
      <c r="BQ65" s="142">
        <f t="shared" si="89"/>
        <v>-71.7</v>
      </c>
      <c r="BR65" s="167">
        <f>BR63-BR64</f>
        <v>-79.3</v>
      </c>
      <c r="BS65" s="130"/>
      <c r="BT65" s="357">
        <f>BT63-BT64</f>
        <v>-80</v>
      </c>
      <c r="BU65" s="275"/>
      <c r="BV65" s="358">
        <f>BV63-BV64</f>
        <v>-79.400000000000006</v>
      </c>
      <c r="BW65" s="359"/>
      <c r="BX65" s="357">
        <f>BX63-BX64</f>
        <v>-76.8</v>
      </c>
      <c r="BY65" s="275"/>
      <c r="BZ65" s="358">
        <f>BZ63-BZ64</f>
        <v>-79.3</v>
      </c>
      <c r="CA65" s="359"/>
      <c r="CB65" s="357">
        <f>CB63-CB64</f>
        <v>-84.6</v>
      </c>
      <c r="CC65" s="275"/>
      <c r="CD65" s="358">
        <f>CD63-CD64</f>
        <v>-69</v>
      </c>
      <c r="CE65" s="359"/>
      <c r="CF65" s="357">
        <f>CF63-CF64</f>
        <v>-78.3</v>
      </c>
      <c r="CG65" s="273"/>
      <c r="CH65" s="357">
        <f>CH63-CH64</f>
        <v>-65.400000000000006</v>
      </c>
      <c r="CI65" s="275"/>
      <c r="CJ65" s="358">
        <f>CJ63-CJ64</f>
        <v>-57.9</v>
      </c>
      <c r="CK65" s="359"/>
      <c r="CL65" s="360">
        <f>CL63-CL64</f>
        <v>-60.1</v>
      </c>
      <c r="DC65" s="714"/>
      <c r="DD65" s="714"/>
      <c r="DE65" s="714"/>
      <c r="DF65" s="714"/>
      <c r="DG65" s="132"/>
      <c r="DH65" s="38"/>
      <c r="DI65" s="38"/>
      <c r="DJ65" s="38"/>
      <c r="DK65" s="38"/>
      <c r="DL65" s="38"/>
      <c r="DM65" s="38"/>
      <c r="DU65" s="309"/>
      <c r="DV65" s="309"/>
      <c r="DW65" s="309"/>
      <c r="DX65" s="309"/>
      <c r="DY65" s="309"/>
    </row>
    <row r="66" spans="1:129" ht="13.2" customHeight="1" thickBot="1" x14ac:dyDescent="0.25">
      <c r="A66" s="712" t="s">
        <v>123</v>
      </c>
      <c r="B66" s="713"/>
      <c r="C66" s="353">
        <f>C64-C65</f>
        <v>-80.8</v>
      </c>
      <c r="D66" s="133"/>
      <c r="E66" s="137"/>
      <c r="F66" s="138"/>
      <c r="G66" s="138"/>
      <c r="H66" s="138"/>
      <c r="I66" s="138"/>
      <c r="J66" s="138"/>
      <c r="K66" s="138"/>
      <c r="L66" s="138"/>
      <c r="M66" s="138"/>
      <c r="N66" s="138"/>
      <c r="O66" s="138"/>
      <c r="P66" s="138"/>
      <c r="Q66" s="138"/>
      <c r="R66" s="138"/>
      <c r="S66" s="138"/>
      <c r="T66" s="138"/>
      <c r="U66" s="138"/>
      <c r="V66" s="138"/>
      <c r="W66" s="138"/>
      <c r="X66" s="138"/>
      <c r="Y66" s="138"/>
      <c r="Z66" s="138"/>
      <c r="AA66" s="138"/>
      <c r="AB66" s="138"/>
      <c r="AC66" s="138"/>
      <c r="AD66" s="138"/>
      <c r="AE66" s="138"/>
      <c r="AF66" s="138"/>
      <c r="AG66" s="138"/>
      <c r="AH66" s="138"/>
      <c r="AI66" s="138"/>
      <c r="AJ66" s="138"/>
      <c r="AK66" s="138"/>
      <c r="AL66" s="138"/>
      <c r="AM66" s="138"/>
      <c r="AN66" s="138"/>
      <c r="AO66" s="138"/>
      <c r="AP66" s="138"/>
      <c r="AQ66" s="138"/>
      <c r="AR66" s="138"/>
      <c r="AS66" s="138"/>
      <c r="AT66" s="138"/>
      <c r="AU66" s="138"/>
      <c r="AV66" s="138"/>
      <c r="AW66" s="139"/>
      <c r="AX66" s="140">
        <f>AX64-AX65</f>
        <v>-80.099999999999994</v>
      </c>
      <c r="AY66" s="141"/>
      <c r="AZ66" s="142">
        <f>AZ64-AZ65</f>
        <v>-62.9</v>
      </c>
      <c r="BA66" s="143"/>
      <c r="BB66" s="140">
        <f>BB64-BB65</f>
        <v>-77.099999999999994</v>
      </c>
      <c r="BC66" s="142">
        <f>BC64-BC65</f>
        <v>-69.900000000000006</v>
      </c>
      <c r="BD66" s="142">
        <f>BD64-BD65</f>
        <v>-71.7</v>
      </c>
      <c r="BE66" s="167">
        <f>BE64-BE65</f>
        <v>-79.3</v>
      </c>
      <c r="BF66" s="144">
        <f>BF64-BF65</f>
        <v>-74.900000000000006</v>
      </c>
      <c r="BG66" s="433"/>
      <c r="BH66" s="129"/>
      <c r="BI66" s="145"/>
      <c r="BJ66" s="50" t="s">
        <v>124</v>
      </c>
      <c r="BK66" s="146"/>
      <c r="BL66" s="146"/>
      <c r="BM66" s="146"/>
      <c r="BN66" s="146"/>
      <c r="BO66" s="146"/>
      <c r="BP66" s="146"/>
      <c r="BQ66" s="146"/>
      <c r="BR66" s="146"/>
      <c r="BS66" s="147"/>
      <c r="BT66" s="147"/>
      <c r="BU66" s="147"/>
      <c r="BV66" s="147"/>
      <c r="BW66" s="147"/>
      <c r="BX66" s="147"/>
      <c r="BY66" s="147"/>
      <c r="BZ66" s="147"/>
      <c r="CA66" s="147"/>
      <c r="CB66" s="147"/>
      <c r="CC66" s="147"/>
      <c r="CD66" s="147"/>
      <c r="CE66" s="147"/>
      <c r="CF66" s="147"/>
      <c r="CG66" s="147"/>
      <c r="CH66" s="147"/>
      <c r="CI66" s="147"/>
      <c r="CJ66" s="147"/>
      <c r="CK66" s="147"/>
      <c r="CL66" s="147"/>
      <c r="DC66" s="714"/>
      <c r="DD66" s="714"/>
      <c r="DE66" s="714"/>
      <c r="DF66" s="714"/>
      <c r="DG66" s="132"/>
      <c r="DH66" s="38"/>
      <c r="DI66" s="38"/>
      <c r="DJ66" s="38"/>
      <c r="DK66" s="38"/>
      <c r="DL66" s="38"/>
      <c r="DM66" s="38"/>
    </row>
    <row r="67" spans="1:129" ht="13.2" customHeight="1" x14ac:dyDescent="0.2">
      <c r="A67" s="750"/>
      <c r="B67" s="750"/>
      <c r="C67" s="148" t="s">
        <v>125</v>
      </c>
      <c r="D67" s="24"/>
      <c r="E67" s="24"/>
      <c r="F67" s="24"/>
      <c r="G67" s="24"/>
      <c r="H67" s="24"/>
      <c r="I67" s="148"/>
      <c r="J67" s="24"/>
      <c r="K67" s="24"/>
      <c r="L67" s="24"/>
      <c r="M67" s="24"/>
      <c r="N67" s="24"/>
      <c r="O67" s="24"/>
      <c r="P67" s="24"/>
      <c r="Q67" s="149"/>
      <c r="R67" s="149"/>
      <c r="S67" s="149" t="s">
        <v>126</v>
      </c>
      <c r="T67" s="149"/>
      <c r="U67" s="149"/>
      <c r="V67" s="149"/>
      <c r="W67" s="149"/>
      <c r="X67" s="149"/>
      <c r="Y67" s="149"/>
      <c r="Z67" s="149"/>
      <c r="AA67" s="149"/>
      <c r="AB67" s="149"/>
      <c r="AC67" s="149" t="s">
        <v>127</v>
      </c>
      <c r="AD67" s="149"/>
      <c r="AE67" s="149"/>
      <c r="AF67" s="149"/>
      <c r="AG67" s="149"/>
      <c r="AH67" s="149"/>
      <c r="AI67" s="149"/>
      <c r="AJ67" s="149"/>
      <c r="AK67" s="149"/>
      <c r="AL67" s="149"/>
      <c r="AM67" s="24"/>
      <c r="AN67" s="24"/>
      <c r="AO67" s="24"/>
      <c r="AP67" s="24"/>
      <c r="AQ67" s="24"/>
      <c r="AR67" s="24"/>
      <c r="AS67" s="24"/>
      <c r="AT67" s="24"/>
      <c r="AU67" s="24"/>
      <c r="AV67" s="24"/>
      <c r="AW67" s="24"/>
      <c r="AX67" s="24"/>
      <c r="AY67" s="24"/>
      <c r="AZ67" s="24"/>
      <c r="BA67" s="24"/>
      <c r="BB67" s="24"/>
      <c r="BC67" s="24"/>
      <c r="BD67" s="24"/>
      <c r="BE67" s="24"/>
      <c r="BF67" s="150"/>
      <c r="BG67" s="150"/>
      <c r="BH67" s="150"/>
      <c r="BU67" s="151"/>
      <c r="DC67" s="761" t="s">
        <v>177</v>
      </c>
      <c r="DD67" s="761"/>
      <c r="DE67" s="761"/>
      <c r="DF67" s="761"/>
      <c r="DG67" s="152"/>
      <c r="DH67" s="38"/>
      <c r="DI67" s="38"/>
      <c r="DJ67" s="38"/>
      <c r="DK67" s="38"/>
      <c r="DL67" s="38"/>
      <c r="DM67" s="38"/>
    </row>
    <row r="68" spans="1:129" x14ac:dyDescent="0.2">
      <c r="A68" s="767"/>
      <c r="B68" s="767"/>
      <c r="C68" s="765" t="s">
        <v>235</v>
      </c>
      <c r="D68" s="765"/>
      <c r="E68" s="765"/>
      <c r="F68" s="765"/>
      <c r="G68" s="765"/>
      <c r="H68" s="765"/>
      <c r="I68" s="765"/>
      <c r="J68" s="765"/>
      <c r="K68" s="765"/>
      <c r="L68" s="765"/>
      <c r="M68" s="765"/>
      <c r="N68" s="765"/>
      <c r="O68" s="765"/>
      <c r="P68" s="765"/>
      <c r="Q68" s="765"/>
      <c r="R68" s="765"/>
      <c r="S68" s="765"/>
      <c r="T68" s="765"/>
      <c r="U68" s="765"/>
      <c r="V68" s="765"/>
      <c r="W68" s="765"/>
      <c r="X68" s="765"/>
      <c r="BF68" s="38"/>
      <c r="BG68" s="38"/>
      <c r="BH68" s="38"/>
      <c r="DC68" s="761"/>
      <c r="DD68" s="761"/>
      <c r="DE68" s="761"/>
      <c r="DF68" s="761"/>
      <c r="DG68" s="152"/>
      <c r="DH68" s="38"/>
      <c r="DI68" s="38"/>
      <c r="DJ68" s="38"/>
      <c r="DK68" s="38"/>
      <c r="DL68" s="38"/>
      <c r="DM68" s="38"/>
    </row>
    <row r="69" spans="1:129" x14ac:dyDescent="0.2">
      <c r="C69" s="519" t="s">
        <v>234</v>
      </c>
      <c r="D69" s="519"/>
      <c r="E69" s="519"/>
      <c r="F69" s="519"/>
      <c r="G69" s="519"/>
      <c r="H69" s="519"/>
      <c r="I69" s="519"/>
      <c r="J69" s="519"/>
      <c r="K69" s="519"/>
      <c r="L69" s="519"/>
      <c r="M69" s="519"/>
      <c r="N69" s="519"/>
      <c r="O69" s="519"/>
      <c r="P69" s="519"/>
      <c r="Q69" s="519"/>
      <c r="R69" s="519"/>
      <c r="S69" s="519"/>
      <c r="T69" s="519"/>
      <c r="U69" s="519"/>
      <c r="V69" s="519"/>
      <c r="W69" s="519"/>
      <c r="X69" s="519"/>
      <c r="Y69" s="519"/>
      <c r="Z69" s="519"/>
      <c r="AA69" s="519"/>
      <c r="AB69" s="519"/>
      <c r="AC69" s="519"/>
      <c r="AD69" s="519"/>
      <c r="AE69" s="519"/>
      <c r="AF69" s="519"/>
      <c r="AG69" s="519"/>
      <c r="AH69" s="519"/>
      <c r="AI69" s="519"/>
      <c r="BF69" s="38"/>
      <c r="BG69" s="38"/>
      <c r="BH69" s="38"/>
      <c r="DC69" s="761"/>
      <c r="DD69" s="761"/>
      <c r="DE69" s="761"/>
      <c r="DF69" s="761"/>
      <c r="DG69" s="38"/>
      <c r="DH69" s="38"/>
      <c r="DI69" s="38"/>
      <c r="DJ69" s="38"/>
      <c r="DK69" s="38"/>
      <c r="DL69" s="38"/>
      <c r="DM69" s="38"/>
    </row>
  </sheetData>
  <mergeCells count="283">
    <mergeCell ref="DH35:DI35"/>
    <mergeCell ref="DJ35:DK35"/>
    <mergeCell ref="DH36:DI36"/>
    <mergeCell ref="DJ36:DK36"/>
    <mergeCell ref="DH37:DI37"/>
    <mergeCell ref="DJ37:DK37"/>
    <mergeCell ref="DH30:DI30"/>
    <mergeCell ref="DJ30:DK30"/>
    <mergeCell ref="DH31:DI31"/>
    <mergeCell ref="DJ31:DK31"/>
    <mergeCell ref="DH32:DI32"/>
    <mergeCell ref="DJ32:DK32"/>
    <mergeCell ref="DH33:DI33"/>
    <mergeCell ref="DJ33:DK33"/>
    <mergeCell ref="DH34:DI34"/>
    <mergeCell ref="DJ34:DK34"/>
    <mergeCell ref="DH24:DK25"/>
    <mergeCell ref="DH26:DI26"/>
    <mergeCell ref="DJ26:DK26"/>
    <mergeCell ref="DH27:DI27"/>
    <mergeCell ref="DJ27:DK27"/>
    <mergeCell ref="DH28:DI28"/>
    <mergeCell ref="DJ28:DK28"/>
    <mergeCell ref="DH29:DI29"/>
    <mergeCell ref="DJ29:DK29"/>
    <mergeCell ref="DC67:DF69"/>
    <mergeCell ref="AV14:AW14"/>
    <mergeCell ref="E14:O14"/>
    <mergeCell ref="P14:S14"/>
    <mergeCell ref="T14:V14"/>
    <mergeCell ref="W14:X14"/>
    <mergeCell ref="Y14:AH14"/>
    <mergeCell ref="AI14:AJ14"/>
    <mergeCell ref="AK14:AM14"/>
    <mergeCell ref="AN14:AS14"/>
    <mergeCell ref="AT14:AU14"/>
    <mergeCell ref="BS13:BT16"/>
    <mergeCell ref="CI13:CJ16"/>
    <mergeCell ref="CK13:CL16"/>
    <mergeCell ref="BY13:BZ16"/>
    <mergeCell ref="CA13:CB16"/>
    <mergeCell ref="CC13:CD16"/>
    <mergeCell ref="CE13:CF16"/>
    <mergeCell ref="AD15:AD16"/>
    <mergeCell ref="AE15:AE16"/>
    <mergeCell ref="AF15:AF16"/>
    <mergeCell ref="AU19:AU20"/>
    <mergeCell ref="AV19:AV20"/>
    <mergeCell ref="AW19:AW20"/>
    <mergeCell ref="EA23:EC23"/>
    <mergeCell ref="EA25:ED25"/>
    <mergeCell ref="EA27:EE27"/>
    <mergeCell ref="AG15:AG16"/>
    <mergeCell ref="DI2:DT4"/>
    <mergeCell ref="DE4:DE5"/>
    <mergeCell ref="DF4:DG5"/>
    <mergeCell ref="DE6:DE9"/>
    <mergeCell ref="DF6:DG9"/>
    <mergeCell ref="DX6:EA7"/>
    <mergeCell ref="DX10:EA11"/>
    <mergeCell ref="DJ11:DQ13"/>
    <mergeCell ref="AN15:AN16"/>
    <mergeCell ref="AO15:AO16"/>
    <mergeCell ref="AH15:AH16"/>
    <mergeCell ref="AI15:AI16"/>
    <mergeCell ref="AJ15:AJ16"/>
    <mergeCell ref="AK15:AK16"/>
    <mergeCell ref="AL15:AL16"/>
    <mergeCell ref="AM15:AM16"/>
    <mergeCell ref="DY21:DY22"/>
    <mergeCell ref="DH22:DI23"/>
    <mergeCell ref="DJ22:DK23"/>
    <mergeCell ref="CG12:CH12"/>
    <mergeCell ref="BI65:BJ65"/>
    <mergeCell ref="BQ13:BQ21"/>
    <mergeCell ref="M15:M16"/>
    <mergeCell ref="N15:N16"/>
    <mergeCell ref="O15:O16"/>
    <mergeCell ref="E15:E16"/>
    <mergeCell ref="F15:F16"/>
    <mergeCell ref="G15:G16"/>
    <mergeCell ref="H15:H16"/>
    <mergeCell ref="I15:I16"/>
    <mergeCell ref="J15:J16"/>
    <mergeCell ref="K15:K16"/>
    <mergeCell ref="S15:S16"/>
    <mergeCell ref="T15:T16"/>
    <mergeCell ref="BB13:BB21"/>
    <mergeCell ref="BC13:BC21"/>
    <mergeCell ref="BD13:BD21"/>
    <mergeCell ref="BE13:BE21"/>
    <mergeCell ref="AU17:AU18"/>
    <mergeCell ref="AV17:AV18"/>
    <mergeCell ref="AW17:AW18"/>
    <mergeCell ref="AI17:AI18"/>
    <mergeCell ref="AJ17:AJ18"/>
    <mergeCell ref="AW15:AW16"/>
    <mergeCell ref="A66:B66"/>
    <mergeCell ref="A63:C63"/>
    <mergeCell ref="BI63:BJ63"/>
    <mergeCell ref="A64:B64"/>
    <mergeCell ref="BI64:BJ64"/>
    <mergeCell ref="DC64:DF66"/>
    <mergeCell ref="DD19:DF20"/>
    <mergeCell ref="DH20:DI21"/>
    <mergeCell ref="E19:E20"/>
    <mergeCell ref="F19:F20"/>
    <mergeCell ref="G19:G20"/>
    <mergeCell ref="H19:H20"/>
    <mergeCell ref="I19:I20"/>
    <mergeCell ref="J19:J20"/>
    <mergeCell ref="T19:T20"/>
    <mergeCell ref="U19:U20"/>
    <mergeCell ref="V19:V20"/>
    <mergeCell ref="K19:K20"/>
    <mergeCell ref="L19:L20"/>
    <mergeCell ref="M19:M20"/>
    <mergeCell ref="N19:N20"/>
    <mergeCell ref="O19:O20"/>
    <mergeCell ref="P19:P20"/>
    <mergeCell ref="A65:B65"/>
    <mergeCell ref="DJ20:DK21"/>
    <mergeCell ref="DC21:DC22"/>
    <mergeCell ref="DD21:DD22"/>
    <mergeCell ref="DE21:DE22"/>
    <mergeCell ref="DF21:DF22"/>
    <mergeCell ref="CJ18:CJ21"/>
    <mergeCell ref="CK18:CK21"/>
    <mergeCell ref="CL18:CL21"/>
    <mergeCell ref="AY12:AY21"/>
    <mergeCell ref="AZ12:AZ21"/>
    <mergeCell ref="BA12:BA21"/>
    <mergeCell ref="BF12:BF21"/>
    <mergeCell ref="BG12:BG21"/>
    <mergeCell ref="CA12:CB12"/>
    <mergeCell ref="CC12:CD12"/>
    <mergeCell ref="CE12:CF12"/>
    <mergeCell ref="BJ12:BJ22"/>
    <mergeCell ref="BK12:BK21"/>
    <mergeCell ref="CG13:CH16"/>
    <mergeCell ref="BL12:BL21"/>
    <mergeCell ref="BM12:BM21"/>
    <mergeCell ref="BN12:BN21"/>
    <mergeCell ref="BS12:BT12"/>
    <mergeCell ref="BR13:BR21"/>
    <mergeCell ref="CD18:CD21"/>
    <mergeCell ref="CE18:CE21"/>
    <mergeCell ref="DV18:DX19"/>
    <mergeCell ref="CG18:CG21"/>
    <mergeCell ref="CH18:CH21"/>
    <mergeCell ref="CI18:CI21"/>
    <mergeCell ref="DD17:DE18"/>
    <mergeCell ref="BI12:BI22"/>
    <mergeCell ref="CI12:CJ12"/>
    <mergeCell ref="CK12:CL12"/>
    <mergeCell ref="DU21:DU22"/>
    <mergeCell ref="DV21:DV22"/>
    <mergeCell ref="DW21:DW22"/>
    <mergeCell ref="BS18:BS21"/>
    <mergeCell ref="BT18:BT21"/>
    <mergeCell ref="BU18:BU21"/>
    <mergeCell ref="BV18:BV21"/>
    <mergeCell ref="BW18:BW21"/>
    <mergeCell ref="DB21:DB22"/>
    <mergeCell ref="BW13:BX16"/>
    <mergeCell ref="DX21:DX22"/>
    <mergeCell ref="BO13:BO21"/>
    <mergeCell ref="BP13:BP21"/>
    <mergeCell ref="BU12:BV12"/>
    <mergeCell ref="BW12:BX12"/>
    <mergeCell ref="BY12:BZ12"/>
    <mergeCell ref="Q17:Q18"/>
    <mergeCell ref="R17:R18"/>
    <mergeCell ref="S17:S18"/>
    <mergeCell ref="T17:T18"/>
    <mergeCell ref="U17:U18"/>
    <mergeCell ref="CF18:CF21"/>
    <mergeCell ref="BX18:BX21"/>
    <mergeCell ref="BY18:BY21"/>
    <mergeCell ref="BZ18:BZ21"/>
    <mergeCell ref="CA18:CA21"/>
    <mergeCell ref="CB18:CB21"/>
    <mergeCell ref="CC18:CC21"/>
    <mergeCell ref="AK17:AK18"/>
    <mergeCell ref="AL17:AL18"/>
    <mergeCell ref="AM17:AM18"/>
    <mergeCell ref="AN17:AN18"/>
    <mergeCell ref="AS17:AS18"/>
    <mergeCell ref="AT17:AT18"/>
    <mergeCell ref="AE17:AE18"/>
    <mergeCell ref="AF17:AF18"/>
    <mergeCell ref="AC19:AC20"/>
    <mergeCell ref="AD17:AD18"/>
    <mergeCell ref="C1:AA3"/>
    <mergeCell ref="AY5:BF6"/>
    <mergeCell ref="AY7:BF8"/>
    <mergeCell ref="BO7:CD10"/>
    <mergeCell ref="AY9:BF10"/>
    <mergeCell ref="BU13:BV16"/>
    <mergeCell ref="Y15:Y16"/>
    <mergeCell ref="Z15:Z16"/>
    <mergeCell ref="AA15:AA16"/>
    <mergeCell ref="P15:P16"/>
    <mergeCell ref="Q15:Q16"/>
    <mergeCell ref="R15:R16"/>
    <mergeCell ref="P7:AH10"/>
    <mergeCell ref="AB15:AB16"/>
    <mergeCell ref="AC15:AC16"/>
    <mergeCell ref="AP15:AP16"/>
    <mergeCell ref="AT15:AT16"/>
    <mergeCell ref="AV15:AV16"/>
    <mergeCell ref="AQ15:AQ16"/>
    <mergeCell ref="AR15:AR16"/>
    <mergeCell ref="AS15:AS16"/>
    <mergeCell ref="AX12:AX21"/>
    <mergeCell ref="L15:L16"/>
    <mergeCell ref="U15:U16"/>
    <mergeCell ref="V15:V16"/>
    <mergeCell ref="W15:W16"/>
    <mergeCell ref="X15:X16"/>
    <mergeCell ref="AO19:AO20"/>
    <mergeCell ref="AP19:AP20"/>
    <mergeCell ref="AQ19:AQ20"/>
    <mergeCell ref="AR19:AR20"/>
    <mergeCell ref="AT19:AT20"/>
    <mergeCell ref="AS19:AS20"/>
    <mergeCell ref="W17:W18"/>
    <mergeCell ref="X17:X18"/>
    <mergeCell ref="Y17:Y18"/>
    <mergeCell ref="Z17:Z18"/>
    <mergeCell ref="AA17:AA18"/>
    <mergeCell ref="AB17:AB18"/>
    <mergeCell ref="AF19:AF20"/>
    <mergeCell ref="AG19:AG20"/>
    <mergeCell ref="AD19:AD20"/>
    <mergeCell ref="H17:H18"/>
    <mergeCell ref="E17:E18"/>
    <mergeCell ref="I17:I18"/>
    <mergeCell ref="J17:J18"/>
    <mergeCell ref="AU15:AU16"/>
    <mergeCell ref="AH19:AH20"/>
    <mergeCell ref="AE19:AE20"/>
    <mergeCell ref="W19:W20"/>
    <mergeCell ref="X19:X20"/>
    <mergeCell ref="Y19:Y20"/>
    <mergeCell ref="Z19:Z20"/>
    <mergeCell ref="AA19:AA20"/>
    <mergeCell ref="AB19:AB20"/>
    <mergeCell ref="AG17:AG18"/>
    <mergeCell ref="AH17:AH18"/>
    <mergeCell ref="Q19:Q20"/>
    <mergeCell ref="R19:R20"/>
    <mergeCell ref="S19:S20"/>
    <mergeCell ref="L17:L18"/>
    <mergeCell ref="M17:M18"/>
    <mergeCell ref="N17:N18"/>
    <mergeCell ref="O17:O18"/>
    <mergeCell ref="P17:P18"/>
    <mergeCell ref="AC17:AC18"/>
    <mergeCell ref="BG63:BG64"/>
    <mergeCell ref="C69:AI69"/>
    <mergeCell ref="A67:B67"/>
    <mergeCell ref="A68:B68"/>
    <mergeCell ref="C68:X68"/>
    <mergeCell ref="A12:A22"/>
    <mergeCell ref="B12:B22"/>
    <mergeCell ref="C12:C21"/>
    <mergeCell ref="D12:D21"/>
    <mergeCell ref="E12:AR13"/>
    <mergeCell ref="V17:V18"/>
    <mergeCell ref="K17:K18"/>
    <mergeCell ref="AI19:AI20"/>
    <mergeCell ref="AJ19:AJ20"/>
    <mergeCell ref="AK19:AK20"/>
    <mergeCell ref="AL19:AL20"/>
    <mergeCell ref="AM19:AM20"/>
    <mergeCell ref="AN19:AN20"/>
    <mergeCell ref="AO17:AO18"/>
    <mergeCell ref="AP17:AP18"/>
    <mergeCell ref="AQ17:AQ18"/>
    <mergeCell ref="AR17:AR18"/>
    <mergeCell ref="F17:F18"/>
    <mergeCell ref="G17:G18"/>
  </mergeCells>
  <phoneticPr fontId="1"/>
  <pageMargins left="0.39370078740157483" right="0.19685039370078741" top="0.31496062992125984" bottom="0.31496062992125984" header="0.31496062992125984" footer="0.31496062992125984"/>
  <pageSetup paperSize="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509CF-96D5-40B0-8EC4-169210FB60BA}">
  <dimension ref="A1:Y52"/>
  <sheetViews>
    <sheetView view="pageLayout" topLeftCell="A28" zoomScaleNormal="100" workbookViewId="0">
      <selection activeCell="O4" sqref="O4"/>
    </sheetView>
  </sheetViews>
  <sheetFormatPr defaultRowHeight="13.2" x14ac:dyDescent="0.2"/>
  <cols>
    <col min="1" max="1" width="5.6640625" customWidth="1"/>
    <col min="2" max="2" width="10.44140625" customWidth="1"/>
    <col min="3" max="8" width="7" customWidth="1"/>
    <col min="13" max="13" width="7.44140625" customWidth="1"/>
    <col min="14" max="14" width="5.6640625" customWidth="1"/>
    <col min="15" max="15" width="10.44140625" customWidth="1"/>
    <col min="16" max="21" width="7" customWidth="1"/>
    <col min="26" max="26" width="7.6640625" customWidth="1"/>
  </cols>
  <sheetData>
    <row r="1" spans="1:25" ht="17.25" customHeight="1" x14ac:dyDescent="0.4">
      <c r="A1" s="439" t="s">
        <v>277</v>
      </c>
      <c r="B1" s="439"/>
      <c r="C1" s="852" t="s">
        <v>263</v>
      </c>
      <c r="D1" s="852"/>
      <c r="E1" s="852"/>
      <c r="F1" s="852"/>
      <c r="G1" s="852"/>
      <c r="H1" s="852"/>
      <c r="J1" s="853" t="s">
        <v>264</v>
      </c>
      <c r="K1" s="853"/>
      <c r="L1" s="853"/>
      <c r="N1" s="439" t="s">
        <v>278</v>
      </c>
      <c r="O1" s="439"/>
      <c r="P1" s="852" t="s">
        <v>263</v>
      </c>
      <c r="Q1" s="852"/>
      <c r="R1" s="852"/>
      <c r="S1" s="852"/>
      <c r="T1" s="852"/>
      <c r="U1" s="852"/>
      <c r="W1" s="853" t="s">
        <v>264</v>
      </c>
      <c r="X1" s="853"/>
      <c r="Y1" s="853"/>
    </row>
    <row r="2" spans="1:25" ht="18.600000000000001" customHeight="1" x14ac:dyDescent="0.4">
      <c r="A2" s="439"/>
      <c r="B2" s="439"/>
      <c r="C2" s="439"/>
      <c r="D2" s="439"/>
      <c r="E2" s="854" t="s">
        <v>265</v>
      </c>
      <c r="F2" s="854"/>
      <c r="G2" s="854"/>
      <c r="H2" s="854"/>
      <c r="J2" s="855" t="s">
        <v>279</v>
      </c>
      <c r="K2" s="855"/>
      <c r="L2" s="855"/>
      <c r="N2" s="439"/>
      <c r="O2" s="439"/>
      <c r="P2" s="439"/>
      <c r="Q2" s="439"/>
      <c r="R2" s="854" t="s">
        <v>265</v>
      </c>
      <c r="S2" s="854"/>
      <c r="T2" s="854"/>
      <c r="U2" s="854"/>
      <c r="W2" s="855" t="s">
        <v>280</v>
      </c>
      <c r="X2" s="855"/>
      <c r="Y2" s="855"/>
    </row>
    <row r="3" spans="1:25" ht="16.2" customHeight="1" x14ac:dyDescent="0.2">
      <c r="A3" s="431" t="s">
        <v>109</v>
      </c>
      <c r="B3" s="431" t="s">
        <v>110</v>
      </c>
      <c r="C3" s="440" t="s">
        <v>54</v>
      </c>
      <c r="D3" s="441" t="s">
        <v>55</v>
      </c>
      <c r="E3" s="441" t="s">
        <v>56</v>
      </c>
      <c r="F3" s="441" t="s">
        <v>57</v>
      </c>
      <c r="G3" s="442" t="s">
        <v>58</v>
      </c>
      <c r="H3" s="431" t="s">
        <v>29</v>
      </c>
      <c r="N3" s="431" t="s">
        <v>109</v>
      </c>
      <c r="O3" s="431" t="s">
        <v>110</v>
      </c>
      <c r="P3" s="440" t="s">
        <v>54</v>
      </c>
      <c r="Q3" s="441" t="s">
        <v>55</v>
      </c>
      <c r="R3" s="441" t="s">
        <v>56</v>
      </c>
      <c r="S3" s="441" t="s">
        <v>57</v>
      </c>
      <c r="T3" s="442" t="s">
        <v>58</v>
      </c>
      <c r="U3" s="431" t="s">
        <v>29</v>
      </c>
    </row>
    <row r="4" spans="1:25" ht="16.2" customHeight="1" x14ac:dyDescent="0.2">
      <c r="A4" s="431">
        <f>国語!A23</f>
        <v>1</v>
      </c>
      <c r="B4" s="443">
        <f>国語!B23</f>
        <v>0</v>
      </c>
      <c r="C4" s="440"/>
      <c r="D4" s="441"/>
      <c r="E4" s="441"/>
      <c r="F4" s="441"/>
      <c r="G4" s="442"/>
      <c r="H4" s="431">
        <f>COUNTIF(C4:G4,"ア")*2+COUNTIF(C4:G4,"イ")*2</f>
        <v>0</v>
      </c>
      <c r="N4" s="431">
        <f>算数!A23</f>
        <v>1</v>
      </c>
      <c r="O4" s="443">
        <f>国語!B23</f>
        <v>0</v>
      </c>
      <c r="P4" s="440"/>
      <c r="Q4" s="441"/>
      <c r="R4" s="441"/>
      <c r="S4" s="441"/>
      <c r="T4" s="442"/>
      <c r="U4" s="431">
        <f>COUNTIF(P4:T4,"ア")*2+COUNTIF(P4:T4,"イ")*2</f>
        <v>0</v>
      </c>
    </row>
    <row r="5" spans="1:25" ht="16.2" customHeight="1" x14ac:dyDescent="0.2">
      <c r="A5" s="431">
        <f>国語!A24</f>
        <v>2</v>
      </c>
      <c r="B5" s="443">
        <f>国語!B24</f>
        <v>0</v>
      </c>
      <c r="C5" s="440"/>
      <c r="D5" s="441"/>
      <c r="E5" s="441"/>
      <c r="F5" s="441"/>
      <c r="G5" s="442"/>
      <c r="H5" s="431">
        <f>COUNTIF(C5:G5,"ア")*2+COUNTIF(C5:G5,"イ")*2</f>
        <v>0</v>
      </c>
      <c r="N5" s="431">
        <f>算数!A24</f>
        <v>2</v>
      </c>
      <c r="O5" s="443">
        <f>国語!B24</f>
        <v>0</v>
      </c>
      <c r="P5" s="440"/>
      <c r="Q5" s="441"/>
      <c r="R5" s="441"/>
      <c r="S5" s="441"/>
      <c r="T5" s="442"/>
      <c r="U5" s="431">
        <f t="shared" ref="U5:U43" si="0">COUNTIF(P5:T5,"ア")*2+COUNTIF(P5:T5,"イ")*2</f>
        <v>0</v>
      </c>
    </row>
    <row r="6" spans="1:25" ht="16.2" customHeight="1" x14ac:dyDescent="0.2">
      <c r="A6" s="431">
        <f>国語!A25</f>
        <v>3</v>
      </c>
      <c r="B6" s="443">
        <f>国語!B25</f>
        <v>0</v>
      </c>
      <c r="C6" s="440"/>
      <c r="D6" s="441"/>
      <c r="E6" s="441"/>
      <c r="F6" s="441"/>
      <c r="G6" s="442"/>
      <c r="H6" s="431">
        <f t="shared" ref="H6:H43" si="1">COUNTIF(C6:G6,"ア")*2+COUNTIF(C6:G6,"イ")*2</f>
        <v>0</v>
      </c>
      <c r="N6" s="431">
        <f>算数!A25</f>
        <v>3</v>
      </c>
      <c r="O6" s="443">
        <f>国語!B25</f>
        <v>0</v>
      </c>
      <c r="P6" s="440"/>
      <c r="Q6" s="441"/>
      <c r="R6" s="441"/>
      <c r="S6" s="441"/>
      <c r="T6" s="442"/>
      <c r="U6" s="431">
        <f t="shared" si="0"/>
        <v>0</v>
      </c>
    </row>
    <row r="7" spans="1:25" ht="16.2" customHeight="1" x14ac:dyDescent="0.2">
      <c r="A7" s="431">
        <f>国語!A26</f>
        <v>4</v>
      </c>
      <c r="B7" s="443">
        <f>国語!B26</f>
        <v>0</v>
      </c>
      <c r="C7" s="440"/>
      <c r="D7" s="441"/>
      <c r="E7" s="441"/>
      <c r="F7" s="441"/>
      <c r="G7" s="442"/>
      <c r="H7" s="431">
        <f t="shared" si="1"/>
        <v>0</v>
      </c>
      <c r="N7" s="431">
        <f>算数!A26</f>
        <v>4</v>
      </c>
      <c r="O7" s="443">
        <f>国語!B26</f>
        <v>0</v>
      </c>
      <c r="P7" s="440"/>
      <c r="Q7" s="441"/>
      <c r="R7" s="441"/>
      <c r="S7" s="441"/>
      <c r="T7" s="442"/>
      <c r="U7" s="431">
        <f t="shared" si="0"/>
        <v>0</v>
      </c>
    </row>
    <row r="8" spans="1:25" ht="16.2" customHeight="1" x14ac:dyDescent="0.2">
      <c r="A8" s="431">
        <f>国語!A27</f>
        <v>5</v>
      </c>
      <c r="B8" s="443">
        <f>国語!B27</f>
        <v>0</v>
      </c>
      <c r="C8" s="440"/>
      <c r="D8" s="441"/>
      <c r="E8" s="441"/>
      <c r="F8" s="441"/>
      <c r="G8" s="442"/>
      <c r="H8" s="431">
        <f t="shared" si="1"/>
        <v>0</v>
      </c>
      <c r="N8" s="431">
        <f>算数!A27</f>
        <v>5</v>
      </c>
      <c r="O8" s="443">
        <f>国語!B27</f>
        <v>0</v>
      </c>
      <c r="P8" s="440"/>
      <c r="Q8" s="441"/>
      <c r="R8" s="441"/>
      <c r="S8" s="441"/>
      <c r="T8" s="442"/>
      <c r="U8" s="431">
        <f t="shared" si="0"/>
        <v>0</v>
      </c>
    </row>
    <row r="9" spans="1:25" ht="16.2" customHeight="1" x14ac:dyDescent="0.2">
      <c r="A9" s="431">
        <f>国語!A28</f>
        <v>6</v>
      </c>
      <c r="B9" s="443">
        <f>国語!B28</f>
        <v>0</v>
      </c>
      <c r="C9" s="440"/>
      <c r="D9" s="441"/>
      <c r="E9" s="441"/>
      <c r="F9" s="441"/>
      <c r="G9" s="442"/>
      <c r="H9" s="431">
        <f t="shared" si="1"/>
        <v>0</v>
      </c>
      <c r="N9" s="431">
        <f>算数!A28</f>
        <v>6</v>
      </c>
      <c r="O9" s="443">
        <f>国語!B28</f>
        <v>0</v>
      </c>
      <c r="P9" s="440"/>
      <c r="Q9" s="441"/>
      <c r="R9" s="441"/>
      <c r="S9" s="441"/>
      <c r="T9" s="442"/>
      <c r="U9" s="431">
        <f t="shared" si="0"/>
        <v>0</v>
      </c>
    </row>
    <row r="10" spans="1:25" ht="16.2" customHeight="1" x14ac:dyDescent="0.2">
      <c r="A10" s="431">
        <f>国語!A29</f>
        <v>7</v>
      </c>
      <c r="B10" s="443">
        <f>国語!B29</f>
        <v>0</v>
      </c>
      <c r="C10" s="440"/>
      <c r="D10" s="441"/>
      <c r="E10" s="441"/>
      <c r="F10" s="441"/>
      <c r="G10" s="442"/>
      <c r="H10" s="431">
        <f t="shared" si="1"/>
        <v>0</v>
      </c>
      <c r="N10" s="431">
        <f>算数!A29</f>
        <v>7</v>
      </c>
      <c r="O10" s="443">
        <f>国語!B29</f>
        <v>0</v>
      </c>
      <c r="P10" s="440"/>
      <c r="Q10" s="441"/>
      <c r="R10" s="441"/>
      <c r="S10" s="441"/>
      <c r="T10" s="442"/>
      <c r="U10" s="431">
        <f t="shared" si="0"/>
        <v>0</v>
      </c>
    </row>
    <row r="11" spans="1:25" ht="16.2" customHeight="1" x14ac:dyDescent="0.2">
      <c r="A11" s="431">
        <f>国語!A30</f>
        <v>8</v>
      </c>
      <c r="B11" s="443">
        <f>国語!B30</f>
        <v>0</v>
      </c>
      <c r="C11" s="440"/>
      <c r="D11" s="441"/>
      <c r="E11" s="441"/>
      <c r="F11" s="441"/>
      <c r="G11" s="442"/>
      <c r="H11" s="431">
        <f t="shared" si="1"/>
        <v>0</v>
      </c>
      <c r="N11" s="431">
        <f>算数!A30</f>
        <v>8</v>
      </c>
      <c r="O11" s="443">
        <f>国語!B30</f>
        <v>0</v>
      </c>
      <c r="P11" s="440"/>
      <c r="Q11" s="441"/>
      <c r="R11" s="441"/>
      <c r="S11" s="441"/>
      <c r="T11" s="442"/>
      <c r="U11" s="431">
        <f t="shared" si="0"/>
        <v>0</v>
      </c>
    </row>
    <row r="12" spans="1:25" ht="16.2" customHeight="1" x14ac:dyDescent="0.2">
      <c r="A12" s="431">
        <f>国語!A31</f>
        <v>9</v>
      </c>
      <c r="B12" s="443">
        <f>国語!B31</f>
        <v>0</v>
      </c>
      <c r="C12" s="440"/>
      <c r="D12" s="441"/>
      <c r="E12" s="441"/>
      <c r="F12" s="441"/>
      <c r="G12" s="442"/>
      <c r="H12" s="431">
        <f t="shared" si="1"/>
        <v>0</v>
      </c>
      <c r="N12" s="431">
        <f>算数!A31</f>
        <v>9</v>
      </c>
      <c r="O12" s="443">
        <f>国語!B31</f>
        <v>0</v>
      </c>
      <c r="P12" s="440"/>
      <c r="Q12" s="441"/>
      <c r="R12" s="441"/>
      <c r="S12" s="441"/>
      <c r="T12" s="442"/>
      <c r="U12" s="431">
        <f t="shared" si="0"/>
        <v>0</v>
      </c>
    </row>
    <row r="13" spans="1:25" ht="16.2" customHeight="1" thickBot="1" x14ac:dyDescent="0.25">
      <c r="A13" s="444">
        <f>国語!A32</f>
        <v>10</v>
      </c>
      <c r="B13" s="445">
        <f>国語!B32</f>
        <v>0</v>
      </c>
      <c r="C13" s="446"/>
      <c r="D13" s="447"/>
      <c r="E13" s="447"/>
      <c r="F13" s="447"/>
      <c r="G13" s="448"/>
      <c r="H13" s="444">
        <f t="shared" si="1"/>
        <v>0</v>
      </c>
      <c r="N13" s="444">
        <f>算数!A32</f>
        <v>10</v>
      </c>
      <c r="O13" s="445">
        <f>国語!B32</f>
        <v>0</v>
      </c>
      <c r="P13" s="446"/>
      <c r="Q13" s="447"/>
      <c r="R13" s="447"/>
      <c r="S13" s="447"/>
      <c r="T13" s="448"/>
      <c r="U13" s="444">
        <f t="shared" si="0"/>
        <v>0</v>
      </c>
    </row>
    <row r="14" spans="1:25" ht="16.2" customHeight="1" x14ac:dyDescent="0.2">
      <c r="A14" s="429">
        <f>国語!A33</f>
        <v>11</v>
      </c>
      <c r="B14" s="449">
        <f>国語!B33</f>
        <v>0</v>
      </c>
      <c r="C14" s="450"/>
      <c r="D14" s="451"/>
      <c r="E14" s="451"/>
      <c r="F14" s="451"/>
      <c r="G14" s="452"/>
      <c r="H14" s="429">
        <f t="shared" si="1"/>
        <v>0</v>
      </c>
      <c r="N14" s="429">
        <f>算数!A33</f>
        <v>11</v>
      </c>
      <c r="O14" s="449">
        <f>国語!B33</f>
        <v>0</v>
      </c>
      <c r="P14" s="450"/>
      <c r="Q14" s="451"/>
      <c r="R14" s="451"/>
      <c r="S14" s="451"/>
      <c r="T14" s="452"/>
      <c r="U14" s="429">
        <f t="shared" si="0"/>
        <v>0</v>
      </c>
    </row>
    <row r="15" spans="1:25" ht="16.2" customHeight="1" x14ac:dyDescent="0.2">
      <c r="A15" s="431">
        <f>国語!A34</f>
        <v>12</v>
      </c>
      <c r="B15" s="443">
        <f>国語!B34</f>
        <v>0</v>
      </c>
      <c r="C15" s="440"/>
      <c r="D15" s="441"/>
      <c r="E15" s="441"/>
      <c r="F15" s="441"/>
      <c r="G15" s="442"/>
      <c r="H15" s="431">
        <f t="shared" si="1"/>
        <v>0</v>
      </c>
      <c r="N15" s="431">
        <f>算数!A34</f>
        <v>12</v>
      </c>
      <c r="O15" s="443">
        <f>国語!B34</f>
        <v>0</v>
      </c>
      <c r="P15" s="440"/>
      <c r="Q15" s="441"/>
      <c r="R15" s="441"/>
      <c r="S15" s="441"/>
      <c r="T15" s="442"/>
      <c r="U15" s="431">
        <f t="shared" si="0"/>
        <v>0</v>
      </c>
    </row>
    <row r="16" spans="1:25" ht="16.2" customHeight="1" x14ac:dyDescent="0.2">
      <c r="A16" s="431">
        <f>国語!A35</f>
        <v>13</v>
      </c>
      <c r="B16" s="443">
        <f>国語!B35</f>
        <v>0</v>
      </c>
      <c r="C16" s="440"/>
      <c r="D16" s="441"/>
      <c r="E16" s="441"/>
      <c r="F16" s="441"/>
      <c r="G16" s="442"/>
      <c r="H16" s="431">
        <f t="shared" si="1"/>
        <v>0</v>
      </c>
      <c r="N16" s="431">
        <f>算数!A35</f>
        <v>13</v>
      </c>
      <c r="O16" s="443">
        <f>国語!B35</f>
        <v>0</v>
      </c>
      <c r="P16" s="440"/>
      <c r="Q16" s="441"/>
      <c r="R16" s="441"/>
      <c r="S16" s="441"/>
      <c r="T16" s="442"/>
      <c r="U16" s="431">
        <f t="shared" si="0"/>
        <v>0</v>
      </c>
    </row>
    <row r="17" spans="1:21" ht="16.2" customHeight="1" x14ac:dyDescent="0.2">
      <c r="A17" s="431">
        <f>国語!A36</f>
        <v>14</v>
      </c>
      <c r="B17" s="443">
        <f>国語!B36</f>
        <v>0</v>
      </c>
      <c r="C17" s="440"/>
      <c r="D17" s="441"/>
      <c r="E17" s="441"/>
      <c r="F17" s="441"/>
      <c r="G17" s="442"/>
      <c r="H17" s="431">
        <f t="shared" si="1"/>
        <v>0</v>
      </c>
      <c r="N17" s="431">
        <f>算数!A36</f>
        <v>14</v>
      </c>
      <c r="O17" s="443">
        <f>国語!B36</f>
        <v>0</v>
      </c>
      <c r="P17" s="440"/>
      <c r="Q17" s="441"/>
      <c r="R17" s="441"/>
      <c r="S17" s="441"/>
      <c r="T17" s="442"/>
      <c r="U17" s="431">
        <f t="shared" si="0"/>
        <v>0</v>
      </c>
    </row>
    <row r="18" spans="1:21" ht="16.2" customHeight="1" x14ac:dyDescent="0.2">
      <c r="A18" s="431">
        <f>国語!A37</f>
        <v>15</v>
      </c>
      <c r="B18" s="443">
        <f>国語!B37</f>
        <v>0</v>
      </c>
      <c r="C18" s="440"/>
      <c r="D18" s="441"/>
      <c r="E18" s="441"/>
      <c r="F18" s="441"/>
      <c r="G18" s="442"/>
      <c r="H18" s="431">
        <f t="shared" si="1"/>
        <v>0</v>
      </c>
      <c r="N18" s="431">
        <f>算数!A37</f>
        <v>15</v>
      </c>
      <c r="O18" s="443">
        <f>国語!B37</f>
        <v>0</v>
      </c>
      <c r="P18" s="440"/>
      <c r="Q18" s="441"/>
      <c r="R18" s="441"/>
      <c r="S18" s="441"/>
      <c r="T18" s="442"/>
      <c r="U18" s="431">
        <f t="shared" si="0"/>
        <v>0</v>
      </c>
    </row>
    <row r="19" spans="1:21" ht="16.2" customHeight="1" x14ac:dyDescent="0.2">
      <c r="A19" s="431">
        <f>国語!A38</f>
        <v>16</v>
      </c>
      <c r="B19" s="443">
        <f>国語!B38</f>
        <v>0</v>
      </c>
      <c r="C19" s="440"/>
      <c r="D19" s="441"/>
      <c r="E19" s="441"/>
      <c r="F19" s="441"/>
      <c r="G19" s="442"/>
      <c r="H19" s="431">
        <f t="shared" si="1"/>
        <v>0</v>
      </c>
      <c r="N19" s="431">
        <f>算数!A38</f>
        <v>16</v>
      </c>
      <c r="O19" s="443">
        <f>国語!B38</f>
        <v>0</v>
      </c>
      <c r="P19" s="440"/>
      <c r="Q19" s="441"/>
      <c r="R19" s="441"/>
      <c r="S19" s="441"/>
      <c r="T19" s="442"/>
      <c r="U19" s="431">
        <f t="shared" si="0"/>
        <v>0</v>
      </c>
    </row>
    <row r="20" spans="1:21" ht="16.2" customHeight="1" x14ac:dyDescent="0.2">
      <c r="A20" s="431">
        <f>国語!A39</f>
        <v>17</v>
      </c>
      <c r="B20" s="443">
        <f>国語!B39</f>
        <v>0</v>
      </c>
      <c r="C20" s="440"/>
      <c r="D20" s="441"/>
      <c r="E20" s="441"/>
      <c r="F20" s="441"/>
      <c r="G20" s="442"/>
      <c r="H20" s="431">
        <f t="shared" si="1"/>
        <v>0</v>
      </c>
      <c r="N20" s="431">
        <f>算数!A39</f>
        <v>17</v>
      </c>
      <c r="O20" s="443">
        <f>国語!B39</f>
        <v>0</v>
      </c>
      <c r="P20" s="440"/>
      <c r="Q20" s="441"/>
      <c r="R20" s="441"/>
      <c r="S20" s="441"/>
      <c r="T20" s="442"/>
      <c r="U20" s="431">
        <f t="shared" si="0"/>
        <v>0</v>
      </c>
    </row>
    <row r="21" spans="1:21" ht="16.2" customHeight="1" x14ac:dyDescent="0.2">
      <c r="A21" s="431">
        <f>国語!A40</f>
        <v>18</v>
      </c>
      <c r="B21" s="443">
        <f>国語!B40</f>
        <v>0</v>
      </c>
      <c r="C21" s="440"/>
      <c r="D21" s="441"/>
      <c r="E21" s="441"/>
      <c r="F21" s="441"/>
      <c r="G21" s="442"/>
      <c r="H21" s="431">
        <f t="shared" si="1"/>
        <v>0</v>
      </c>
      <c r="N21" s="431">
        <f>算数!A40</f>
        <v>18</v>
      </c>
      <c r="O21" s="443">
        <f>国語!B40</f>
        <v>0</v>
      </c>
      <c r="P21" s="440"/>
      <c r="Q21" s="441"/>
      <c r="R21" s="441"/>
      <c r="S21" s="441"/>
      <c r="T21" s="442"/>
      <c r="U21" s="431">
        <f t="shared" si="0"/>
        <v>0</v>
      </c>
    </row>
    <row r="22" spans="1:21" ht="16.2" customHeight="1" x14ac:dyDescent="0.2">
      <c r="A22" s="431">
        <f>国語!A41</f>
        <v>19</v>
      </c>
      <c r="B22" s="443">
        <f>国語!B41</f>
        <v>0</v>
      </c>
      <c r="C22" s="440"/>
      <c r="D22" s="441"/>
      <c r="E22" s="441"/>
      <c r="F22" s="441"/>
      <c r="G22" s="442"/>
      <c r="H22" s="431">
        <f t="shared" si="1"/>
        <v>0</v>
      </c>
      <c r="N22" s="431">
        <f>算数!A41</f>
        <v>19</v>
      </c>
      <c r="O22" s="443">
        <f>国語!B41</f>
        <v>0</v>
      </c>
      <c r="P22" s="440"/>
      <c r="Q22" s="441"/>
      <c r="R22" s="441"/>
      <c r="S22" s="441"/>
      <c r="T22" s="442"/>
      <c r="U22" s="431">
        <f t="shared" si="0"/>
        <v>0</v>
      </c>
    </row>
    <row r="23" spans="1:21" ht="16.2" customHeight="1" thickBot="1" x14ac:dyDescent="0.25">
      <c r="A23" s="444">
        <f>国語!A42</f>
        <v>20</v>
      </c>
      <c r="B23" s="445">
        <f>国語!B42</f>
        <v>0</v>
      </c>
      <c r="C23" s="446"/>
      <c r="D23" s="447"/>
      <c r="E23" s="447"/>
      <c r="F23" s="447"/>
      <c r="G23" s="448"/>
      <c r="H23" s="432">
        <f t="shared" si="1"/>
        <v>0</v>
      </c>
      <c r="N23" s="444">
        <f>算数!A42</f>
        <v>20</v>
      </c>
      <c r="O23" s="445">
        <f>国語!B42</f>
        <v>0</v>
      </c>
      <c r="P23" s="446"/>
      <c r="Q23" s="447"/>
      <c r="R23" s="447"/>
      <c r="S23" s="447"/>
      <c r="T23" s="448"/>
      <c r="U23" s="432">
        <f t="shared" si="0"/>
        <v>0</v>
      </c>
    </row>
    <row r="24" spans="1:21" ht="16.2" customHeight="1" x14ac:dyDescent="0.2">
      <c r="A24" s="429">
        <f>国語!A43</f>
        <v>21</v>
      </c>
      <c r="B24" s="449">
        <f>国語!B43</f>
        <v>0</v>
      </c>
      <c r="C24" s="450"/>
      <c r="D24" s="451"/>
      <c r="E24" s="451"/>
      <c r="F24" s="451"/>
      <c r="G24" s="452"/>
      <c r="H24" s="429">
        <f t="shared" si="1"/>
        <v>0</v>
      </c>
      <c r="N24" s="429">
        <f>算数!A43</f>
        <v>21</v>
      </c>
      <c r="O24" s="449">
        <f>国語!B43</f>
        <v>0</v>
      </c>
      <c r="P24" s="450"/>
      <c r="Q24" s="451"/>
      <c r="R24" s="451"/>
      <c r="S24" s="451"/>
      <c r="T24" s="452"/>
      <c r="U24" s="429">
        <f t="shared" si="0"/>
        <v>0</v>
      </c>
    </row>
    <row r="25" spans="1:21" ht="16.2" customHeight="1" x14ac:dyDescent="0.2">
      <c r="A25" s="431">
        <f>国語!A44</f>
        <v>22</v>
      </c>
      <c r="B25" s="443">
        <f>国語!B44</f>
        <v>0</v>
      </c>
      <c r="C25" s="440"/>
      <c r="D25" s="441"/>
      <c r="E25" s="441"/>
      <c r="F25" s="441"/>
      <c r="G25" s="442"/>
      <c r="H25" s="431">
        <f t="shared" si="1"/>
        <v>0</v>
      </c>
      <c r="N25" s="431">
        <f>算数!A44</f>
        <v>22</v>
      </c>
      <c r="O25" s="443">
        <f>国語!B44</f>
        <v>0</v>
      </c>
      <c r="P25" s="440"/>
      <c r="Q25" s="441"/>
      <c r="R25" s="441"/>
      <c r="S25" s="441"/>
      <c r="T25" s="442"/>
      <c r="U25" s="431">
        <f t="shared" si="0"/>
        <v>0</v>
      </c>
    </row>
    <row r="26" spans="1:21" ht="16.2" customHeight="1" x14ac:dyDescent="0.2">
      <c r="A26" s="431">
        <f>国語!A45</f>
        <v>23</v>
      </c>
      <c r="B26" s="443">
        <f>国語!B45</f>
        <v>0</v>
      </c>
      <c r="C26" s="440"/>
      <c r="D26" s="441"/>
      <c r="E26" s="441"/>
      <c r="F26" s="441"/>
      <c r="G26" s="442"/>
      <c r="H26" s="431">
        <f t="shared" si="1"/>
        <v>0</v>
      </c>
      <c r="N26" s="431">
        <f>算数!A45</f>
        <v>23</v>
      </c>
      <c r="O26" s="443">
        <f>国語!B45</f>
        <v>0</v>
      </c>
      <c r="P26" s="440"/>
      <c r="Q26" s="441"/>
      <c r="R26" s="441"/>
      <c r="S26" s="441"/>
      <c r="T26" s="442"/>
      <c r="U26" s="431">
        <f t="shared" si="0"/>
        <v>0</v>
      </c>
    </row>
    <row r="27" spans="1:21" ht="16.2" customHeight="1" x14ac:dyDescent="0.2">
      <c r="A27" s="431">
        <f>国語!A46</f>
        <v>24</v>
      </c>
      <c r="B27" s="443">
        <f>国語!B46</f>
        <v>0</v>
      </c>
      <c r="C27" s="440"/>
      <c r="D27" s="441"/>
      <c r="E27" s="441"/>
      <c r="F27" s="441"/>
      <c r="G27" s="442"/>
      <c r="H27" s="431">
        <f t="shared" si="1"/>
        <v>0</v>
      </c>
      <c r="N27" s="431">
        <f>算数!A46</f>
        <v>24</v>
      </c>
      <c r="O27" s="443">
        <f>国語!B46</f>
        <v>0</v>
      </c>
      <c r="P27" s="440"/>
      <c r="Q27" s="441"/>
      <c r="R27" s="441"/>
      <c r="S27" s="441"/>
      <c r="T27" s="442"/>
      <c r="U27" s="431">
        <f t="shared" si="0"/>
        <v>0</v>
      </c>
    </row>
    <row r="28" spans="1:21" ht="16.2" customHeight="1" x14ac:dyDescent="0.2">
      <c r="A28" s="431">
        <f>国語!A47</f>
        <v>25</v>
      </c>
      <c r="B28" s="443">
        <f>国語!B47</f>
        <v>0</v>
      </c>
      <c r="C28" s="440"/>
      <c r="D28" s="441"/>
      <c r="E28" s="441"/>
      <c r="F28" s="441"/>
      <c r="G28" s="442"/>
      <c r="H28" s="431">
        <f t="shared" si="1"/>
        <v>0</v>
      </c>
      <c r="N28" s="431">
        <f>算数!A47</f>
        <v>25</v>
      </c>
      <c r="O28" s="443">
        <f>国語!B47</f>
        <v>0</v>
      </c>
      <c r="P28" s="440"/>
      <c r="Q28" s="441"/>
      <c r="R28" s="441"/>
      <c r="S28" s="441"/>
      <c r="T28" s="442"/>
      <c r="U28" s="431">
        <f t="shared" si="0"/>
        <v>0</v>
      </c>
    </row>
    <row r="29" spans="1:21" ht="16.2" customHeight="1" x14ac:dyDescent="0.2">
      <c r="A29" s="431">
        <f>国語!A48</f>
        <v>26</v>
      </c>
      <c r="B29" s="443">
        <f>国語!B48</f>
        <v>0</v>
      </c>
      <c r="C29" s="440"/>
      <c r="D29" s="441"/>
      <c r="E29" s="441"/>
      <c r="F29" s="441"/>
      <c r="G29" s="442"/>
      <c r="H29" s="431">
        <f t="shared" si="1"/>
        <v>0</v>
      </c>
      <c r="N29" s="431">
        <f>算数!A48</f>
        <v>26</v>
      </c>
      <c r="O29" s="443">
        <f>国語!B48</f>
        <v>0</v>
      </c>
      <c r="P29" s="440"/>
      <c r="Q29" s="441"/>
      <c r="R29" s="441"/>
      <c r="S29" s="441"/>
      <c r="T29" s="442"/>
      <c r="U29" s="431">
        <f t="shared" si="0"/>
        <v>0</v>
      </c>
    </row>
    <row r="30" spans="1:21" ht="16.2" customHeight="1" x14ac:dyDescent="0.2">
      <c r="A30" s="431">
        <f>国語!A49</f>
        <v>27</v>
      </c>
      <c r="B30" s="443">
        <f>国語!B49</f>
        <v>0</v>
      </c>
      <c r="C30" s="440"/>
      <c r="D30" s="441"/>
      <c r="E30" s="441"/>
      <c r="F30" s="441"/>
      <c r="G30" s="442"/>
      <c r="H30" s="431">
        <f t="shared" si="1"/>
        <v>0</v>
      </c>
      <c r="N30" s="431">
        <f>算数!A49</f>
        <v>27</v>
      </c>
      <c r="O30" s="443">
        <f>国語!B49</f>
        <v>0</v>
      </c>
      <c r="P30" s="440"/>
      <c r="Q30" s="441"/>
      <c r="R30" s="441"/>
      <c r="S30" s="441"/>
      <c r="T30" s="442"/>
      <c r="U30" s="431">
        <f t="shared" si="0"/>
        <v>0</v>
      </c>
    </row>
    <row r="31" spans="1:21" ht="16.2" customHeight="1" x14ac:dyDescent="0.2">
      <c r="A31" s="431">
        <f>国語!A50</f>
        <v>28</v>
      </c>
      <c r="B31" s="443">
        <f>国語!B50</f>
        <v>0</v>
      </c>
      <c r="C31" s="440"/>
      <c r="D31" s="441"/>
      <c r="E31" s="441"/>
      <c r="F31" s="441"/>
      <c r="G31" s="442"/>
      <c r="H31" s="431">
        <f t="shared" si="1"/>
        <v>0</v>
      </c>
      <c r="N31" s="431">
        <f>算数!A50</f>
        <v>28</v>
      </c>
      <c r="O31" s="443">
        <f>国語!B50</f>
        <v>0</v>
      </c>
      <c r="P31" s="440"/>
      <c r="Q31" s="441"/>
      <c r="R31" s="441"/>
      <c r="S31" s="441"/>
      <c r="T31" s="442"/>
      <c r="U31" s="431">
        <f t="shared" si="0"/>
        <v>0</v>
      </c>
    </row>
    <row r="32" spans="1:21" ht="16.2" customHeight="1" x14ac:dyDescent="0.2">
      <c r="A32" s="431">
        <f>国語!A51</f>
        <v>29</v>
      </c>
      <c r="B32" s="443">
        <f>国語!B51</f>
        <v>0</v>
      </c>
      <c r="C32" s="440"/>
      <c r="D32" s="441"/>
      <c r="E32" s="441"/>
      <c r="F32" s="441"/>
      <c r="G32" s="442"/>
      <c r="H32" s="431">
        <f t="shared" si="1"/>
        <v>0</v>
      </c>
      <c r="N32" s="431">
        <f>算数!A51</f>
        <v>29</v>
      </c>
      <c r="O32" s="443">
        <f>国語!B51</f>
        <v>0</v>
      </c>
      <c r="P32" s="440"/>
      <c r="Q32" s="441"/>
      <c r="R32" s="441"/>
      <c r="S32" s="441"/>
      <c r="T32" s="442"/>
      <c r="U32" s="431">
        <f t="shared" si="0"/>
        <v>0</v>
      </c>
    </row>
    <row r="33" spans="1:21" ht="16.2" customHeight="1" thickBot="1" x14ac:dyDescent="0.25">
      <c r="A33" s="444">
        <f>国語!A52</f>
        <v>30</v>
      </c>
      <c r="B33" s="445">
        <f>国語!B52</f>
        <v>0</v>
      </c>
      <c r="C33" s="446"/>
      <c r="D33" s="447"/>
      <c r="E33" s="447"/>
      <c r="F33" s="447"/>
      <c r="G33" s="448"/>
      <c r="H33" s="432">
        <f t="shared" si="1"/>
        <v>0</v>
      </c>
      <c r="N33" s="444">
        <f>算数!A52</f>
        <v>30</v>
      </c>
      <c r="O33" s="445">
        <f>国語!B52</f>
        <v>0</v>
      </c>
      <c r="P33" s="446"/>
      <c r="Q33" s="447"/>
      <c r="R33" s="447"/>
      <c r="S33" s="447"/>
      <c r="T33" s="448"/>
      <c r="U33" s="432">
        <f t="shared" si="0"/>
        <v>0</v>
      </c>
    </row>
    <row r="34" spans="1:21" ht="16.2" customHeight="1" x14ac:dyDescent="0.2">
      <c r="A34" s="429">
        <f>国語!A53</f>
        <v>31</v>
      </c>
      <c r="B34" s="449">
        <f>国語!B53</f>
        <v>0</v>
      </c>
      <c r="C34" s="450"/>
      <c r="D34" s="451"/>
      <c r="E34" s="451"/>
      <c r="F34" s="451"/>
      <c r="G34" s="452"/>
      <c r="H34" s="429">
        <f t="shared" si="1"/>
        <v>0</v>
      </c>
      <c r="N34" s="429">
        <f>算数!A53</f>
        <v>31</v>
      </c>
      <c r="O34" s="449">
        <f>国語!B53</f>
        <v>0</v>
      </c>
      <c r="P34" s="450"/>
      <c r="Q34" s="451"/>
      <c r="R34" s="451"/>
      <c r="S34" s="451"/>
      <c r="T34" s="452"/>
      <c r="U34" s="429">
        <f t="shared" si="0"/>
        <v>0</v>
      </c>
    </row>
    <row r="35" spans="1:21" ht="16.2" customHeight="1" x14ac:dyDescent="0.2">
      <c r="A35" s="431">
        <f>国語!A54</f>
        <v>32</v>
      </c>
      <c r="B35" s="443">
        <f>国語!B54</f>
        <v>0</v>
      </c>
      <c r="C35" s="440"/>
      <c r="D35" s="441"/>
      <c r="E35" s="441"/>
      <c r="F35" s="441"/>
      <c r="G35" s="442"/>
      <c r="H35" s="431">
        <f t="shared" si="1"/>
        <v>0</v>
      </c>
      <c r="N35" s="431">
        <f>算数!A54</f>
        <v>32</v>
      </c>
      <c r="O35" s="443">
        <f>国語!B54</f>
        <v>0</v>
      </c>
      <c r="P35" s="440"/>
      <c r="Q35" s="441"/>
      <c r="R35" s="441"/>
      <c r="S35" s="441"/>
      <c r="T35" s="442"/>
      <c r="U35" s="431">
        <f t="shared" si="0"/>
        <v>0</v>
      </c>
    </row>
    <row r="36" spans="1:21" ht="16.2" customHeight="1" x14ac:dyDescent="0.2">
      <c r="A36" s="431">
        <f>国語!A55</f>
        <v>33</v>
      </c>
      <c r="B36" s="443">
        <f>国語!B55</f>
        <v>0</v>
      </c>
      <c r="C36" s="440"/>
      <c r="D36" s="441"/>
      <c r="E36" s="441"/>
      <c r="F36" s="441"/>
      <c r="G36" s="442"/>
      <c r="H36" s="431">
        <f t="shared" si="1"/>
        <v>0</v>
      </c>
      <c r="N36" s="431">
        <f>算数!A55</f>
        <v>33</v>
      </c>
      <c r="O36" s="443">
        <f>国語!B55</f>
        <v>0</v>
      </c>
      <c r="P36" s="440"/>
      <c r="Q36" s="441"/>
      <c r="R36" s="441"/>
      <c r="S36" s="441"/>
      <c r="T36" s="442"/>
      <c r="U36" s="431">
        <f t="shared" si="0"/>
        <v>0</v>
      </c>
    </row>
    <row r="37" spans="1:21" ht="16.2" customHeight="1" x14ac:dyDescent="0.2">
      <c r="A37" s="431">
        <f>国語!A56</f>
        <v>34</v>
      </c>
      <c r="B37" s="443">
        <f>国語!B56</f>
        <v>0</v>
      </c>
      <c r="C37" s="440"/>
      <c r="D37" s="441"/>
      <c r="E37" s="441"/>
      <c r="F37" s="441"/>
      <c r="G37" s="442"/>
      <c r="H37" s="431">
        <f t="shared" si="1"/>
        <v>0</v>
      </c>
      <c r="N37" s="431">
        <f>算数!A56</f>
        <v>34</v>
      </c>
      <c r="O37" s="443">
        <f>国語!B56</f>
        <v>0</v>
      </c>
      <c r="P37" s="440"/>
      <c r="Q37" s="441"/>
      <c r="R37" s="441"/>
      <c r="S37" s="441"/>
      <c r="T37" s="442"/>
      <c r="U37" s="431">
        <f t="shared" si="0"/>
        <v>0</v>
      </c>
    </row>
    <row r="38" spans="1:21" ht="16.2" customHeight="1" x14ac:dyDescent="0.2">
      <c r="A38" s="431">
        <f>国語!A57</f>
        <v>35</v>
      </c>
      <c r="B38" s="443">
        <f>国語!B57</f>
        <v>0</v>
      </c>
      <c r="C38" s="440"/>
      <c r="D38" s="441"/>
      <c r="E38" s="441"/>
      <c r="F38" s="441"/>
      <c r="G38" s="442"/>
      <c r="H38" s="431">
        <f t="shared" si="1"/>
        <v>0</v>
      </c>
      <c r="N38" s="431">
        <f>算数!A57</f>
        <v>35</v>
      </c>
      <c r="O38" s="443">
        <f>国語!B57</f>
        <v>0</v>
      </c>
      <c r="P38" s="440"/>
      <c r="Q38" s="441"/>
      <c r="R38" s="441"/>
      <c r="S38" s="441"/>
      <c r="T38" s="442"/>
      <c r="U38" s="431">
        <f t="shared" si="0"/>
        <v>0</v>
      </c>
    </row>
    <row r="39" spans="1:21" ht="16.2" customHeight="1" x14ac:dyDescent="0.2">
      <c r="A39" s="431">
        <f>国語!A58</f>
        <v>36</v>
      </c>
      <c r="B39" s="443">
        <f>国語!B58</f>
        <v>0</v>
      </c>
      <c r="C39" s="440"/>
      <c r="D39" s="441"/>
      <c r="E39" s="441"/>
      <c r="F39" s="441"/>
      <c r="G39" s="442"/>
      <c r="H39" s="431">
        <f t="shared" si="1"/>
        <v>0</v>
      </c>
      <c r="N39" s="431">
        <f>算数!A58</f>
        <v>36</v>
      </c>
      <c r="O39" s="443">
        <f>国語!B58</f>
        <v>0</v>
      </c>
      <c r="P39" s="440"/>
      <c r="Q39" s="441"/>
      <c r="R39" s="441"/>
      <c r="S39" s="441"/>
      <c r="T39" s="442"/>
      <c r="U39" s="431">
        <f t="shared" si="0"/>
        <v>0</v>
      </c>
    </row>
    <row r="40" spans="1:21" ht="16.2" customHeight="1" x14ac:dyDescent="0.2">
      <c r="A40" s="431">
        <f>国語!A59</f>
        <v>37</v>
      </c>
      <c r="B40" s="443">
        <f>国語!B59</f>
        <v>0</v>
      </c>
      <c r="C40" s="440"/>
      <c r="D40" s="441"/>
      <c r="E40" s="441"/>
      <c r="F40" s="441"/>
      <c r="G40" s="442"/>
      <c r="H40" s="431">
        <f t="shared" si="1"/>
        <v>0</v>
      </c>
      <c r="N40" s="431">
        <f>算数!A59</f>
        <v>37</v>
      </c>
      <c r="O40" s="443">
        <f>国語!B59</f>
        <v>0</v>
      </c>
      <c r="P40" s="440"/>
      <c r="Q40" s="441"/>
      <c r="R40" s="441"/>
      <c r="S40" s="441"/>
      <c r="T40" s="442"/>
      <c r="U40" s="431">
        <f t="shared" si="0"/>
        <v>0</v>
      </c>
    </row>
    <row r="41" spans="1:21" ht="16.2" customHeight="1" x14ac:dyDescent="0.2">
      <c r="A41" s="431">
        <f>国語!A60</f>
        <v>38</v>
      </c>
      <c r="B41" s="443">
        <f>国語!B60</f>
        <v>0</v>
      </c>
      <c r="C41" s="440"/>
      <c r="D41" s="441"/>
      <c r="E41" s="441"/>
      <c r="F41" s="441"/>
      <c r="G41" s="442"/>
      <c r="H41" s="431">
        <f t="shared" si="1"/>
        <v>0</v>
      </c>
      <c r="N41" s="431">
        <f>算数!A60</f>
        <v>38</v>
      </c>
      <c r="O41" s="443">
        <f>国語!B60</f>
        <v>0</v>
      </c>
      <c r="P41" s="440"/>
      <c r="Q41" s="441"/>
      <c r="R41" s="441"/>
      <c r="S41" s="441"/>
      <c r="T41" s="442"/>
      <c r="U41" s="431">
        <f t="shared" si="0"/>
        <v>0</v>
      </c>
    </row>
    <row r="42" spans="1:21" ht="16.2" customHeight="1" x14ac:dyDescent="0.2">
      <c r="A42" s="431">
        <f>国語!A61</f>
        <v>39</v>
      </c>
      <c r="B42" s="443">
        <f>国語!B61</f>
        <v>0</v>
      </c>
      <c r="C42" s="440"/>
      <c r="D42" s="441"/>
      <c r="E42" s="441"/>
      <c r="F42" s="441"/>
      <c r="G42" s="442"/>
      <c r="H42" s="431">
        <f t="shared" si="1"/>
        <v>0</v>
      </c>
      <c r="N42" s="431">
        <f>算数!A61</f>
        <v>39</v>
      </c>
      <c r="O42" s="443">
        <f>国語!B61</f>
        <v>0</v>
      </c>
      <c r="P42" s="440"/>
      <c r="Q42" s="441"/>
      <c r="R42" s="441"/>
      <c r="S42" s="441"/>
      <c r="T42" s="442"/>
      <c r="U42" s="431">
        <f t="shared" si="0"/>
        <v>0</v>
      </c>
    </row>
    <row r="43" spans="1:21" ht="16.2" customHeight="1" x14ac:dyDescent="0.2">
      <c r="A43" s="431">
        <f>国語!A62</f>
        <v>40</v>
      </c>
      <c r="B43" s="443">
        <f>国語!B62</f>
        <v>0</v>
      </c>
      <c r="C43" s="440"/>
      <c r="D43" s="441"/>
      <c r="E43" s="441"/>
      <c r="F43" s="441"/>
      <c r="G43" s="442"/>
      <c r="H43" s="431">
        <f t="shared" si="1"/>
        <v>0</v>
      </c>
      <c r="N43" s="431">
        <f>算数!A62</f>
        <v>40</v>
      </c>
      <c r="O43" s="443">
        <f>国語!B62</f>
        <v>0</v>
      </c>
      <c r="P43" s="440"/>
      <c r="Q43" s="441"/>
      <c r="R43" s="441"/>
      <c r="S43" s="441"/>
      <c r="T43" s="442"/>
      <c r="U43" s="431">
        <f t="shared" si="0"/>
        <v>0</v>
      </c>
    </row>
    <row r="44" spans="1:21" ht="17.25" customHeight="1" x14ac:dyDescent="0.2">
      <c r="A44" s="453"/>
      <c r="B44" s="453"/>
      <c r="C44" s="453"/>
      <c r="D44" s="453"/>
      <c r="E44" s="453"/>
      <c r="F44" s="858" t="s">
        <v>270</v>
      </c>
      <c r="G44" s="859"/>
      <c r="H44" s="859"/>
      <c r="N44" s="453"/>
      <c r="O44" s="453"/>
      <c r="P44" s="453"/>
      <c r="Q44" s="453"/>
      <c r="R44" s="453"/>
      <c r="S44" s="858" t="s">
        <v>270</v>
      </c>
      <c r="T44" s="859"/>
      <c r="U44" s="859"/>
    </row>
    <row r="45" spans="1:21" ht="16.8" customHeight="1" x14ac:dyDescent="0.2">
      <c r="A45" s="430"/>
      <c r="B45" s="430"/>
      <c r="C45" s="860" t="s">
        <v>271</v>
      </c>
      <c r="D45" s="860"/>
      <c r="E45" s="860"/>
      <c r="F45" s="860"/>
      <c r="G45" s="339"/>
      <c r="H45" s="339"/>
      <c r="N45" s="430"/>
      <c r="O45" s="430"/>
      <c r="P45" s="860" t="s">
        <v>271</v>
      </c>
      <c r="Q45" s="860"/>
      <c r="R45" s="860"/>
      <c r="S45" s="860"/>
      <c r="T45" s="339"/>
      <c r="U45" s="339"/>
    </row>
    <row r="46" spans="1:21" ht="17.25" customHeight="1" x14ac:dyDescent="0.2">
      <c r="A46" s="861" t="s">
        <v>272</v>
      </c>
      <c r="B46" s="454"/>
      <c r="C46" s="440" t="s">
        <v>54</v>
      </c>
      <c r="D46" s="441" t="s">
        <v>55</v>
      </c>
      <c r="E46" s="441" t="s">
        <v>56</v>
      </c>
      <c r="F46" s="441" t="s">
        <v>57</v>
      </c>
      <c r="G46" s="442" t="s">
        <v>58</v>
      </c>
      <c r="H46" s="430"/>
      <c r="N46" s="861" t="s">
        <v>272</v>
      </c>
      <c r="O46" s="454"/>
      <c r="P46" s="440" t="s">
        <v>54</v>
      </c>
      <c r="Q46" s="441" t="s">
        <v>55</v>
      </c>
      <c r="R46" s="441" t="s">
        <v>56</v>
      </c>
      <c r="S46" s="441" t="s">
        <v>57</v>
      </c>
      <c r="T46" s="442" t="s">
        <v>58</v>
      </c>
      <c r="U46" s="430"/>
    </row>
    <row r="47" spans="1:21" ht="17.25" customHeight="1" x14ac:dyDescent="0.2">
      <c r="A47" s="862"/>
      <c r="B47" s="431" t="s">
        <v>267</v>
      </c>
      <c r="C47" s="455">
        <f>COUNTIF(C4:C43,"=ア")/$A$48*100</f>
        <v>0</v>
      </c>
      <c r="D47" s="456">
        <f t="shared" ref="D47:G47" si="2">COUNTIF(D4:D43,"=ア")/$A$48*100</f>
        <v>0</v>
      </c>
      <c r="E47" s="456">
        <f t="shared" si="2"/>
        <v>0</v>
      </c>
      <c r="F47" s="456">
        <f t="shared" si="2"/>
        <v>0</v>
      </c>
      <c r="G47" s="457">
        <f t="shared" si="2"/>
        <v>0</v>
      </c>
      <c r="H47" s="430"/>
      <c r="I47" s="863" t="s">
        <v>273</v>
      </c>
      <c r="J47" s="863"/>
      <c r="K47" s="863"/>
      <c r="L47" s="863"/>
      <c r="M47" s="863"/>
      <c r="N47" s="862"/>
      <c r="O47" s="431" t="s">
        <v>267</v>
      </c>
      <c r="P47" s="455">
        <f>COUNTIF(P4:P43,"=ア")/$N$48*100</f>
        <v>0</v>
      </c>
      <c r="Q47" s="456">
        <f t="shared" ref="Q47:T47" si="3">COUNTIF(Q4:Q43,"=ア")/$N$48*100</f>
        <v>0</v>
      </c>
      <c r="R47" s="456">
        <f t="shared" si="3"/>
        <v>0</v>
      </c>
      <c r="S47" s="456">
        <f t="shared" si="3"/>
        <v>0</v>
      </c>
      <c r="T47" s="457">
        <f t="shared" si="3"/>
        <v>0</v>
      </c>
      <c r="U47" s="430"/>
    </row>
    <row r="48" spans="1:21" ht="17.25" customHeight="1" x14ac:dyDescent="0.2">
      <c r="A48" s="430">
        <f>国語!D63</f>
        <v>40</v>
      </c>
      <c r="B48" s="431" t="s">
        <v>269</v>
      </c>
      <c r="C48" s="455">
        <f>COUNTIF(C4:C43,"=イ")/$A$48*100</f>
        <v>0</v>
      </c>
      <c r="D48" s="456">
        <f t="shared" ref="D48:G48" si="4">COUNTIF(D4:D43,"=イ")/$A$48*100</f>
        <v>0</v>
      </c>
      <c r="E48" s="456">
        <f t="shared" si="4"/>
        <v>0</v>
      </c>
      <c r="F48" s="456">
        <f t="shared" si="4"/>
        <v>0</v>
      </c>
      <c r="G48" s="457">
        <f t="shared" si="4"/>
        <v>0</v>
      </c>
      <c r="H48" s="430"/>
      <c r="N48" s="430">
        <f>算数!D63</f>
        <v>40</v>
      </c>
      <c r="O48" s="431" t="s">
        <v>269</v>
      </c>
      <c r="P48" s="455">
        <f>COUNTIF(P4:P43,"=イ")/$N$48*100</f>
        <v>0</v>
      </c>
      <c r="Q48" s="456">
        <f t="shared" ref="Q48:T48" si="5">COUNTIF(Q4:Q43,"=イ")/$N$48*100</f>
        <v>0</v>
      </c>
      <c r="R48" s="456">
        <f t="shared" si="5"/>
        <v>0</v>
      </c>
      <c r="S48" s="456">
        <f t="shared" si="5"/>
        <v>0</v>
      </c>
      <c r="T48" s="457">
        <f t="shared" si="5"/>
        <v>0</v>
      </c>
      <c r="U48" s="430"/>
    </row>
    <row r="49" spans="1:21" ht="17.25" customHeight="1" x14ac:dyDescent="0.2">
      <c r="A49" s="338"/>
      <c r="B49" s="431" t="s">
        <v>268</v>
      </c>
      <c r="C49" s="455">
        <f>COUNTIF(C4:C43,"=ウ")/$A$48*100</f>
        <v>0</v>
      </c>
      <c r="D49" s="456">
        <f t="shared" ref="D49:G49" si="6">COUNTIF(D4:D43,"=ウ")/$A$48*100</f>
        <v>0</v>
      </c>
      <c r="E49" s="456">
        <f t="shared" si="6"/>
        <v>0</v>
      </c>
      <c r="F49" s="456">
        <f t="shared" si="6"/>
        <v>0</v>
      </c>
      <c r="G49" s="457">
        <f t="shared" si="6"/>
        <v>0</v>
      </c>
      <c r="H49" s="430"/>
      <c r="N49" s="338"/>
      <c r="O49" s="431" t="s">
        <v>268</v>
      </c>
      <c r="P49" s="455">
        <f>COUNTIF(P4:P43,"=ウ")/$N$48*100</f>
        <v>0</v>
      </c>
      <c r="Q49" s="456">
        <f t="shared" ref="Q49:T49" si="7">COUNTIF(Q4:Q43,"=ウ")/$N$48*100</f>
        <v>0</v>
      </c>
      <c r="R49" s="456">
        <f t="shared" si="7"/>
        <v>0</v>
      </c>
      <c r="S49" s="456">
        <f t="shared" si="7"/>
        <v>0</v>
      </c>
      <c r="T49" s="457">
        <f t="shared" si="7"/>
        <v>0</v>
      </c>
      <c r="U49" s="430"/>
    </row>
    <row r="50" spans="1:21" ht="17.25" customHeight="1" x14ac:dyDescent="0.2">
      <c r="A50" s="338"/>
      <c r="B50" s="431" t="s">
        <v>266</v>
      </c>
      <c r="C50" s="455">
        <f>COUNTIF(C4:C43,"=エ")/$A$48*100</f>
        <v>0</v>
      </c>
      <c r="D50" s="456">
        <f t="shared" ref="D50:G50" si="8">COUNTIF(D4:D43,"=エ")/$A$48*100</f>
        <v>0</v>
      </c>
      <c r="E50" s="456">
        <f t="shared" si="8"/>
        <v>0</v>
      </c>
      <c r="F50" s="456">
        <f t="shared" si="8"/>
        <v>0</v>
      </c>
      <c r="G50" s="457">
        <f t="shared" si="8"/>
        <v>0</v>
      </c>
      <c r="H50" s="339"/>
      <c r="N50" s="338"/>
      <c r="O50" s="431" t="s">
        <v>266</v>
      </c>
      <c r="P50" s="455">
        <f>COUNTIF(P4:P43,"=エ")/$N$48*100</f>
        <v>0</v>
      </c>
      <c r="Q50" s="456">
        <f t="shared" ref="Q50:T50" si="9">COUNTIF(Q4:Q43,"=エ")/$N$48*100</f>
        <v>0</v>
      </c>
      <c r="R50" s="456">
        <f t="shared" si="9"/>
        <v>0</v>
      </c>
      <c r="S50" s="456">
        <f t="shared" si="9"/>
        <v>0</v>
      </c>
      <c r="T50" s="457">
        <f t="shared" si="9"/>
        <v>0</v>
      </c>
      <c r="U50" s="339"/>
    </row>
    <row r="51" spans="1:21" ht="17.25" customHeight="1" x14ac:dyDescent="0.2">
      <c r="A51" s="856" t="s">
        <v>274</v>
      </c>
      <c r="B51" s="856"/>
      <c r="C51" s="856"/>
      <c r="D51" s="856"/>
      <c r="E51" s="856"/>
      <c r="F51" s="856"/>
      <c r="G51" s="856"/>
      <c r="H51" s="856"/>
      <c r="J51" s="458" t="s">
        <v>275</v>
      </c>
      <c r="N51" s="856" t="s">
        <v>274</v>
      </c>
      <c r="O51" s="856"/>
      <c r="P51" s="856"/>
      <c r="Q51" s="856"/>
      <c r="R51" s="856"/>
      <c r="S51" s="856"/>
      <c r="T51" s="856"/>
      <c r="U51" s="856"/>
    </row>
    <row r="52" spans="1:21" ht="16.8" customHeight="1" x14ac:dyDescent="0.45">
      <c r="A52" s="857" t="s">
        <v>276</v>
      </c>
      <c r="B52" s="857"/>
      <c r="C52" s="857"/>
      <c r="D52" s="857"/>
      <c r="E52" s="857"/>
      <c r="F52" s="857"/>
      <c r="G52" s="857"/>
      <c r="H52" s="857"/>
      <c r="N52" s="857" t="s">
        <v>276</v>
      </c>
      <c r="O52" s="857"/>
      <c r="P52" s="857"/>
      <c r="Q52" s="857"/>
      <c r="R52" s="857"/>
      <c r="S52" s="857"/>
      <c r="T52" s="857"/>
      <c r="U52" s="857"/>
    </row>
  </sheetData>
  <mergeCells count="19">
    <mergeCell ref="A51:H51"/>
    <mergeCell ref="N51:U51"/>
    <mergeCell ref="A52:H52"/>
    <mergeCell ref="N52:U52"/>
    <mergeCell ref="F44:H44"/>
    <mergeCell ref="S44:U44"/>
    <mergeCell ref="C45:F45"/>
    <mergeCell ref="P45:S45"/>
    <mergeCell ref="A46:A47"/>
    <mergeCell ref="N46:N47"/>
    <mergeCell ref="I47:M47"/>
    <mergeCell ref="C1:H1"/>
    <mergeCell ref="J1:L1"/>
    <mergeCell ref="P1:U1"/>
    <mergeCell ref="W1:Y1"/>
    <mergeCell ref="E2:H2"/>
    <mergeCell ref="J2:L2"/>
    <mergeCell ref="R2:U2"/>
    <mergeCell ref="W2:Y2"/>
  </mergeCells>
  <phoneticPr fontId="1"/>
  <pageMargins left="0.23622047244094491" right="0.11811023622047245" top="0.35433070866141736" bottom="0.15748031496062992" header="0.31496062992125984" footer="0.31496062992125984"/>
  <pageSetup paperSize="9"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3"/>
  <sheetViews>
    <sheetView view="pageLayout" zoomScale="98" zoomScaleNormal="100" zoomScalePageLayoutView="98" workbookViewId="0">
      <selection activeCell="D4" sqref="D4"/>
    </sheetView>
  </sheetViews>
  <sheetFormatPr defaultRowHeight="13.2" x14ac:dyDescent="0.2"/>
  <cols>
    <col min="1" max="2" width="5.33203125" customWidth="1"/>
    <col min="3" max="3" width="12.77734375" customWidth="1"/>
    <col min="4" max="7" width="6.44140625" customWidth="1"/>
    <col min="8" max="8" width="7.44140625" customWidth="1"/>
    <col min="9" max="9" width="2.88671875" customWidth="1"/>
  </cols>
  <sheetData>
    <row r="1" spans="1:8" ht="21.75" customHeight="1" thickBot="1" x14ac:dyDescent="0.25">
      <c r="B1" s="868" t="s">
        <v>238</v>
      </c>
      <c r="C1" s="868"/>
      <c r="D1" s="868"/>
      <c r="E1" s="868"/>
      <c r="F1" s="868"/>
      <c r="G1" s="868"/>
      <c r="H1" s="282"/>
    </row>
    <row r="2" spans="1:8" ht="18.75" customHeight="1" x14ac:dyDescent="0.2">
      <c r="A2" s="864" t="s">
        <v>281</v>
      </c>
      <c r="B2" s="869" t="s">
        <v>109</v>
      </c>
      <c r="C2" s="866" t="s">
        <v>32</v>
      </c>
      <c r="D2" s="871" t="s">
        <v>30</v>
      </c>
      <c r="E2" s="872"/>
      <c r="F2" s="873" t="s">
        <v>31</v>
      </c>
      <c r="G2" s="874"/>
      <c r="H2" s="866" t="s">
        <v>236</v>
      </c>
    </row>
    <row r="3" spans="1:8" ht="18.75" customHeight="1" thickBot="1" x14ac:dyDescent="0.25">
      <c r="A3" s="865"/>
      <c r="B3" s="870"/>
      <c r="C3" s="867"/>
      <c r="D3" s="283" t="s">
        <v>29</v>
      </c>
      <c r="E3" s="349" t="s">
        <v>233</v>
      </c>
      <c r="F3" s="284" t="s">
        <v>29</v>
      </c>
      <c r="G3" s="349" t="s">
        <v>233</v>
      </c>
      <c r="H3" s="867"/>
    </row>
    <row r="4" spans="1:8" ht="18.75" customHeight="1" x14ac:dyDescent="0.2">
      <c r="A4" s="285">
        <v>1</v>
      </c>
      <c r="B4" s="505">
        <f>国語!A23</f>
        <v>1</v>
      </c>
      <c r="C4" s="506">
        <f>国語!B23</f>
        <v>0</v>
      </c>
      <c r="D4" s="507">
        <f>国語!BD23</f>
        <v>0</v>
      </c>
      <c r="E4" s="508">
        <f>国語!BE23</f>
        <v>12.851405622489963</v>
      </c>
      <c r="F4" s="507">
        <f>算数!BF23</f>
        <v>0</v>
      </c>
      <c r="G4" s="508">
        <f>算数!BG23</f>
        <v>11.844116148751908</v>
      </c>
      <c r="H4" s="505">
        <f>D4+F4</f>
        <v>0</v>
      </c>
    </row>
    <row r="5" spans="1:8" ht="18.75" customHeight="1" x14ac:dyDescent="0.2">
      <c r="A5" s="287">
        <v>2</v>
      </c>
      <c r="B5" s="509">
        <f>国語!A24</f>
        <v>2</v>
      </c>
      <c r="C5" s="510">
        <f>国語!B24</f>
        <v>0</v>
      </c>
      <c r="D5" s="511">
        <f>国語!BD24</f>
        <v>0</v>
      </c>
      <c r="E5" s="512">
        <f>国語!BE24</f>
        <v>12.851405622489963</v>
      </c>
      <c r="F5" s="511">
        <f>算数!BF24</f>
        <v>0</v>
      </c>
      <c r="G5" s="512">
        <f>算数!BG24</f>
        <v>11.844116148751908</v>
      </c>
      <c r="H5" s="509">
        <f t="shared" ref="H5:H43" si="0">D5+F5</f>
        <v>0</v>
      </c>
    </row>
    <row r="6" spans="1:8" ht="18.75" customHeight="1" x14ac:dyDescent="0.2">
      <c r="A6" s="287">
        <v>3</v>
      </c>
      <c r="B6" s="509">
        <f>国語!A25</f>
        <v>3</v>
      </c>
      <c r="C6" s="510">
        <f>国語!B25</f>
        <v>0</v>
      </c>
      <c r="D6" s="511">
        <f>国語!BD25</f>
        <v>0</v>
      </c>
      <c r="E6" s="512">
        <f>国語!BE25</f>
        <v>12.851405622489963</v>
      </c>
      <c r="F6" s="511">
        <f>算数!BF25</f>
        <v>0</v>
      </c>
      <c r="G6" s="512">
        <f>算数!BG25</f>
        <v>11.844116148751908</v>
      </c>
      <c r="H6" s="509">
        <f t="shared" si="0"/>
        <v>0</v>
      </c>
    </row>
    <row r="7" spans="1:8" ht="18.75" customHeight="1" x14ac:dyDescent="0.2">
      <c r="A7" s="287">
        <v>4</v>
      </c>
      <c r="B7" s="509">
        <f>国語!A26</f>
        <v>4</v>
      </c>
      <c r="C7" s="510">
        <f>国語!B26</f>
        <v>0</v>
      </c>
      <c r="D7" s="511">
        <f>国語!BD26</f>
        <v>0</v>
      </c>
      <c r="E7" s="512">
        <f>国語!BE26</f>
        <v>12.851405622489963</v>
      </c>
      <c r="F7" s="511">
        <f>算数!BF26</f>
        <v>0</v>
      </c>
      <c r="G7" s="512">
        <f>算数!BG26</f>
        <v>11.844116148751908</v>
      </c>
      <c r="H7" s="509">
        <f t="shared" si="0"/>
        <v>0</v>
      </c>
    </row>
    <row r="8" spans="1:8" ht="18.75" customHeight="1" x14ac:dyDescent="0.2">
      <c r="A8" s="287">
        <v>5</v>
      </c>
      <c r="B8" s="509">
        <f>国語!A27</f>
        <v>5</v>
      </c>
      <c r="C8" s="510">
        <f>国語!B27</f>
        <v>0</v>
      </c>
      <c r="D8" s="511">
        <f>国語!BD27</f>
        <v>0</v>
      </c>
      <c r="E8" s="512">
        <f>国語!BE27</f>
        <v>12.851405622489963</v>
      </c>
      <c r="F8" s="511">
        <f>算数!BF27</f>
        <v>0</v>
      </c>
      <c r="G8" s="512">
        <f>算数!BG27</f>
        <v>11.844116148751908</v>
      </c>
      <c r="H8" s="509">
        <f t="shared" si="0"/>
        <v>0</v>
      </c>
    </row>
    <row r="9" spans="1:8" ht="18.75" customHeight="1" x14ac:dyDescent="0.2">
      <c r="A9" s="287">
        <v>6</v>
      </c>
      <c r="B9" s="509">
        <f>国語!A28</f>
        <v>6</v>
      </c>
      <c r="C9" s="510">
        <f>国語!B28</f>
        <v>0</v>
      </c>
      <c r="D9" s="511">
        <f>国語!BD28</f>
        <v>0</v>
      </c>
      <c r="E9" s="512">
        <f>国語!BE28</f>
        <v>12.851405622489963</v>
      </c>
      <c r="F9" s="511">
        <f>算数!BF28</f>
        <v>0</v>
      </c>
      <c r="G9" s="512">
        <f>算数!BG28</f>
        <v>11.844116148751908</v>
      </c>
      <c r="H9" s="509">
        <f t="shared" si="0"/>
        <v>0</v>
      </c>
    </row>
    <row r="10" spans="1:8" ht="18.75" customHeight="1" x14ac:dyDescent="0.2">
      <c r="A10" s="287">
        <v>7</v>
      </c>
      <c r="B10" s="509">
        <f>国語!A29</f>
        <v>7</v>
      </c>
      <c r="C10" s="510">
        <f>国語!B29</f>
        <v>0</v>
      </c>
      <c r="D10" s="511">
        <f>国語!BD29</f>
        <v>0</v>
      </c>
      <c r="E10" s="512">
        <f>国語!BE29</f>
        <v>12.851405622489963</v>
      </c>
      <c r="F10" s="511">
        <f>算数!BF29</f>
        <v>0</v>
      </c>
      <c r="G10" s="512">
        <f>算数!BG29</f>
        <v>11.844116148751908</v>
      </c>
      <c r="H10" s="509">
        <f t="shared" si="0"/>
        <v>0</v>
      </c>
    </row>
    <row r="11" spans="1:8" ht="18.75" customHeight="1" x14ac:dyDescent="0.2">
      <c r="A11" s="287">
        <v>8</v>
      </c>
      <c r="B11" s="509">
        <f>国語!A30</f>
        <v>8</v>
      </c>
      <c r="C11" s="510">
        <f>国語!B30</f>
        <v>0</v>
      </c>
      <c r="D11" s="511">
        <f>国語!BD30</f>
        <v>0</v>
      </c>
      <c r="E11" s="512">
        <f>国語!BE30</f>
        <v>12.851405622489963</v>
      </c>
      <c r="F11" s="511">
        <f>算数!BF30</f>
        <v>0</v>
      </c>
      <c r="G11" s="512">
        <f>算数!BG30</f>
        <v>11.844116148751908</v>
      </c>
      <c r="H11" s="509">
        <f t="shared" si="0"/>
        <v>0</v>
      </c>
    </row>
    <row r="12" spans="1:8" ht="18.75" customHeight="1" x14ac:dyDescent="0.2">
      <c r="A12" s="287">
        <v>9</v>
      </c>
      <c r="B12" s="509">
        <f>国語!A31</f>
        <v>9</v>
      </c>
      <c r="C12" s="510">
        <f>国語!B31</f>
        <v>0</v>
      </c>
      <c r="D12" s="511">
        <f>国語!BD31</f>
        <v>0</v>
      </c>
      <c r="E12" s="512">
        <f>国語!BE31</f>
        <v>12.851405622489963</v>
      </c>
      <c r="F12" s="511">
        <f>算数!BF31</f>
        <v>0</v>
      </c>
      <c r="G12" s="512">
        <f>算数!BG31</f>
        <v>11.844116148751908</v>
      </c>
      <c r="H12" s="509">
        <f t="shared" si="0"/>
        <v>0</v>
      </c>
    </row>
    <row r="13" spans="1:8" ht="18.75" customHeight="1" x14ac:dyDescent="0.2">
      <c r="A13" s="287">
        <v>10</v>
      </c>
      <c r="B13" s="509">
        <f>国語!A32</f>
        <v>10</v>
      </c>
      <c r="C13" s="510">
        <f>国語!B32</f>
        <v>0</v>
      </c>
      <c r="D13" s="511">
        <f>国語!BD32</f>
        <v>0</v>
      </c>
      <c r="E13" s="512">
        <f>国語!BE32</f>
        <v>12.851405622489963</v>
      </c>
      <c r="F13" s="511">
        <f>算数!BF32</f>
        <v>0</v>
      </c>
      <c r="G13" s="512">
        <f>算数!BG32</f>
        <v>11.844116148751908</v>
      </c>
      <c r="H13" s="509">
        <f t="shared" si="0"/>
        <v>0</v>
      </c>
    </row>
    <row r="14" spans="1:8" ht="18.75" customHeight="1" x14ac:dyDescent="0.2">
      <c r="A14" s="287">
        <v>11</v>
      </c>
      <c r="B14" s="509">
        <f>国語!A33</f>
        <v>11</v>
      </c>
      <c r="C14" s="510">
        <f>国語!B33</f>
        <v>0</v>
      </c>
      <c r="D14" s="511">
        <f>国語!BD33</f>
        <v>0</v>
      </c>
      <c r="E14" s="512">
        <f>国語!BE33</f>
        <v>12.851405622489963</v>
      </c>
      <c r="F14" s="511">
        <f>算数!BF33</f>
        <v>0</v>
      </c>
      <c r="G14" s="512">
        <f>算数!BG33</f>
        <v>11.844116148751908</v>
      </c>
      <c r="H14" s="509">
        <f t="shared" si="0"/>
        <v>0</v>
      </c>
    </row>
    <row r="15" spans="1:8" ht="18.75" customHeight="1" x14ac:dyDescent="0.2">
      <c r="A15" s="287">
        <v>12</v>
      </c>
      <c r="B15" s="509">
        <f>国語!A34</f>
        <v>12</v>
      </c>
      <c r="C15" s="510">
        <f>国語!B34</f>
        <v>0</v>
      </c>
      <c r="D15" s="511">
        <f>国語!BD34</f>
        <v>0</v>
      </c>
      <c r="E15" s="512">
        <f>国語!BE34</f>
        <v>12.851405622489963</v>
      </c>
      <c r="F15" s="511">
        <f>算数!BF34</f>
        <v>0</v>
      </c>
      <c r="G15" s="512">
        <f>算数!BG34</f>
        <v>11.844116148751908</v>
      </c>
      <c r="H15" s="509">
        <f t="shared" si="0"/>
        <v>0</v>
      </c>
    </row>
    <row r="16" spans="1:8" ht="18.75" customHeight="1" x14ac:dyDescent="0.2">
      <c r="A16" s="287">
        <v>13</v>
      </c>
      <c r="B16" s="509">
        <f>国語!A35</f>
        <v>13</v>
      </c>
      <c r="C16" s="510">
        <f>国語!B35</f>
        <v>0</v>
      </c>
      <c r="D16" s="511">
        <f>国語!BD35</f>
        <v>0</v>
      </c>
      <c r="E16" s="512">
        <f>国語!BE35</f>
        <v>12.851405622489963</v>
      </c>
      <c r="F16" s="511">
        <f>算数!BF35</f>
        <v>0</v>
      </c>
      <c r="G16" s="512">
        <f>算数!BG35</f>
        <v>11.844116148751908</v>
      </c>
      <c r="H16" s="509">
        <f t="shared" si="0"/>
        <v>0</v>
      </c>
    </row>
    <row r="17" spans="1:8" ht="18.75" customHeight="1" x14ac:dyDescent="0.2">
      <c r="A17" s="287">
        <v>14</v>
      </c>
      <c r="B17" s="509">
        <f>国語!A36</f>
        <v>14</v>
      </c>
      <c r="C17" s="510">
        <f>国語!B36</f>
        <v>0</v>
      </c>
      <c r="D17" s="511">
        <f>国語!BD36</f>
        <v>0</v>
      </c>
      <c r="E17" s="512">
        <f>国語!BE36</f>
        <v>12.851405622489963</v>
      </c>
      <c r="F17" s="511">
        <f>算数!BF36</f>
        <v>0</v>
      </c>
      <c r="G17" s="512">
        <f>算数!BG36</f>
        <v>11.844116148751908</v>
      </c>
      <c r="H17" s="509">
        <f t="shared" si="0"/>
        <v>0</v>
      </c>
    </row>
    <row r="18" spans="1:8" ht="18.75" customHeight="1" x14ac:dyDescent="0.2">
      <c r="A18" s="287">
        <v>15</v>
      </c>
      <c r="B18" s="509">
        <f>国語!A37</f>
        <v>15</v>
      </c>
      <c r="C18" s="510">
        <f>国語!B37</f>
        <v>0</v>
      </c>
      <c r="D18" s="511">
        <f>国語!BD37</f>
        <v>0</v>
      </c>
      <c r="E18" s="512">
        <f>国語!BE37</f>
        <v>12.851405622489963</v>
      </c>
      <c r="F18" s="511">
        <f>算数!BF37</f>
        <v>0</v>
      </c>
      <c r="G18" s="512">
        <f>算数!BG37</f>
        <v>11.844116148751908</v>
      </c>
      <c r="H18" s="509">
        <f t="shared" si="0"/>
        <v>0</v>
      </c>
    </row>
    <row r="19" spans="1:8" ht="18.75" customHeight="1" x14ac:dyDescent="0.2">
      <c r="A19" s="287">
        <v>16</v>
      </c>
      <c r="B19" s="509">
        <f>国語!A38</f>
        <v>16</v>
      </c>
      <c r="C19" s="510">
        <f>国語!B38</f>
        <v>0</v>
      </c>
      <c r="D19" s="511">
        <f>国語!BD38</f>
        <v>0</v>
      </c>
      <c r="E19" s="512">
        <f>国語!BE38</f>
        <v>12.851405622489963</v>
      </c>
      <c r="F19" s="511">
        <f>算数!BF38</f>
        <v>0</v>
      </c>
      <c r="G19" s="512">
        <f>算数!BG38</f>
        <v>11.844116148751908</v>
      </c>
      <c r="H19" s="509">
        <f t="shared" si="0"/>
        <v>0</v>
      </c>
    </row>
    <row r="20" spans="1:8" ht="18.75" customHeight="1" x14ac:dyDescent="0.2">
      <c r="A20" s="287">
        <v>17</v>
      </c>
      <c r="B20" s="509">
        <f>国語!A39</f>
        <v>17</v>
      </c>
      <c r="C20" s="510">
        <f>国語!B39</f>
        <v>0</v>
      </c>
      <c r="D20" s="511">
        <f>国語!BD39</f>
        <v>0</v>
      </c>
      <c r="E20" s="512">
        <f>国語!BE39</f>
        <v>12.851405622489963</v>
      </c>
      <c r="F20" s="511">
        <f>算数!BF39</f>
        <v>0</v>
      </c>
      <c r="G20" s="512">
        <f>算数!BG39</f>
        <v>11.844116148751908</v>
      </c>
      <c r="H20" s="509">
        <f t="shared" si="0"/>
        <v>0</v>
      </c>
    </row>
    <row r="21" spans="1:8" ht="18.75" customHeight="1" x14ac:dyDescent="0.2">
      <c r="A21" s="287">
        <v>18</v>
      </c>
      <c r="B21" s="509">
        <f>国語!A40</f>
        <v>18</v>
      </c>
      <c r="C21" s="510">
        <f>国語!B40</f>
        <v>0</v>
      </c>
      <c r="D21" s="511">
        <f>国語!BD40</f>
        <v>0</v>
      </c>
      <c r="E21" s="512">
        <f>国語!BE40</f>
        <v>12.851405622489963</v>
      </c>
      <c r="F21" s="511">
        <f>算数!BF40</f>
        <v>0</v>
      </c>
      <c r="G21" s="512">
        <f>算数!BG40</f>
        <v>11.844116148751908</v>
      </c>
      <c r="H21" s="509">
        <f t="shared" si="0"/>
        <v>0</v>
      </c>
    </row>
    <row r="22" spans="1:8" ht="18.75" customHeight="1" x14ac:dyDescent="0.2">
      <c r="A22" s="287">
        <v>19</v>
      </c>
      <c r="B22" s="509">
        <f>国語!A41</f>
        <v>19</v>
      </c>
      <c r="C22" s="510">
        <f>国語!B41</f>
        <v>0</v>
      </c>
      <c r="D22" s="511">
        <f>国語!BD41</f>
        <v>0</v>
      </c>
      <c r="E22" s="512">
        <f>国語!BE41</f>
        <v>12.851405622489963</v>
      </c>
      <c r="F22" s="511">
        <f>算数!BF41</f>
        <v>0</v>
      </c>
      <c r="G22" s="512">
        <f>算数!BG41</f>
        <v>11.844116148751908</v>
      </c>
      <c r="H22" s="509">
        <f t="shared" si="0"/>
        <v>0</v>
      </c>
    </row>
    <row r="23" spans="1:8" ht="18.75" customHeight="1" x14ac:dyDescent="0.2">
      <c r="A23" s="287">
        <v>20</v>
      </c>
      <c r="B23" s="509">
        <f>国語!A42</f>
        <v>20</v>
      </c>
      <c r="C23" s="510">
        <f>国語!B42</f>
        <v>0</v>
      </c>
      <c r="D23" s="511">
        <f>国語!BD42</f>
        <v>0</v>
      </c>
      <c r="E23" s="512">
        <f>国語!BE42</f>
        <v>12.851405622489963</v>
      </c>
      <c r="F23" s="511">
        <f>算数!BF42</f>
        <v>0</v>
      </c>
      <c r="G23" s="512">
        <f>算数!BG42</f>
        <v>11.844116148751908</v>
      </c>
      <c r="H23" s="509">
        <f t="shared" si="0"/>
        <v>0</v>
      </c>
    </row>
    <row r="24" spans="1:8" ht="18.75" customHeight="1" x14ac:dyDescent="0.2">
      <c r="A24" s="287">
        <v>21</v>
      </c>
      <c r="B24" s="509">
        <f>国語!A43</f>
        <v>21</v>
      </c>
      <c r="C24" s="510">
        <f>国語!B43</f>
        <v>0</v>
      </c>
      <c r="D24" s="511">
        <f>国語!BD43</f>
        <v>0</v>
      </c>
      <c r="E24" s="512">
        <f>国語!BE43</f>
        <v>12.851405622489963</v>
      </c>
      <c r="F24" s="511">
        <f>算数!BF43</f>
        <v>0</v>
      </c>
      <c r="G24" s="512">
        <f>算数!BG43</f>
        <v>11.844116148751908</v>
      </c>
      <c r="H24" s="509">
        <f t="shared" si="0"/>
        <v>0</v>
      </c>
    </row>
    <row r="25" spans="1:8" ht="18.75" customHeight="1" x14ac:dyDescent="0.2">
      <c r="A25" s="287">
        <v>22</v>
      </c>
      <c r="B25" s="509">
        <f>国語!A44</f>
        <v>22</v>
      </c>
      <c r="C25" s="510">
        <f>国語!B44</f>
        <v>0</v>
      </c>
      <c r="D25" s="511">
        <f>国語!BD44</f>
        <v>0</v>
      </c>
      <c r="E25" s="512">
        <f>国語!BE44</f>
        <v>12.851405622489963</v>
      </c>
      <c r="F25" s="511">
        <f>算数!BF44</f>
        <v>0</v>
      </c>
      <c r="G25" s="512">
        <f>算数!BG44</f>
        <v>11.844116148751908</v>
      </c>
      <c r="H25" s="509">
        <f t="shared" si="0"/>
        <v>0</v>
      </c>
    </row>
    <row r="26" spans="1:8" ht="18.75" customHeight="1" x14ac:dyDescent="0.2">
      <c r="A26" s="287">
        <v>23</v>
      </c>
      <c r="B26" s="509">
        <f>国語!A45</f>
        <v>23</v>
      </c>
      <c r="C26" s="510">
        <f>国語!B45</f>
        <v>0</v>
      </c>
      <c r="D26" s="511">
        <f>国語!BD45</f>
        <v>0</v>
      </c>
      <c r="E26" s="512">
        <f>国語!BE45</f>
        <v>12.851405622489963</v>
      </c>
      <c r="F26" s="511">
        <f>算数!BF45</f>
        <v>0</v>
      </c>
      <c r="G26" s="512">
        <f>算数!BG45</f>
        <v>11.844116148751908</v>
      </c>
      <c r="H26" s="509">
        <f t="shared" si="0"/>
        <v>0</v>
      </c>
    </row>
    <row r="27" spans="1:8" ht="18.75" customHeight="1" x14ac:dyDescent="0.2">
      <c r="A27" s="287">
        <v>24</v>
      </c>
      <c r="B27" s="509">
        <f>国語!A46</f>
        <v>24</v>
      </c>
      <c r="C27" s="510">
        <f>国語!B46</f>
        <v>0</v>
      </c>
      <c r="D27" s="511">
        <f>国語!BD46</f>
        <v>0</v>
      </c>
      <c r="E27" s="512">
        <f>国語!BE46</f>
        <v>12.851405622489963</v>
      </c>
      <c r="F27" s="511">
        <f>算数!BF46</f>
        <v>0</v>
      </c>
      <c r="G27" s="512">
        <f>算数!BG46</f>
        <v>11.844116148751908</v>
      </c>
      <c r="H27" s="509">
        <f t="shared" si="0"/>
        <v>0</v>
      </c>
    </row>
    <row r="28" spans="1:8" ht="18.75" customHeight="1" x14ac:dyDescent="0.2">
      <c r="A28" s="287">
        <v>25</v>
      </c>
      <c r="B28" s="509">
        <f>国語!A47</f>
        <v>25</v>
      </c>
      <c r="C28" s="510">
        <f>国語!B47</f>
        <v>0</v>
      </c>
      <c r="D28" s="511">
        <f>国語!BD47</f>
        <v>0</v>
      </c>
      <c r="E28" s="512">
        <f>国語!BE47</f>
        <v>12.851405622489963</v>
      </c>
      <c r="F28" s="511">
        <f>算数!BF47</f>
        <v>0</v>
      </c>
      <c r="G28" s="512">
        <f>算数!BG47</f>
        <v>11.844116148751908</v>
      </c>
      <c r="H28" s="509">
        <f t="shared" si="0"/>
        <v>0</v>
      </c>
    </row>
    <row r="29" spans="1:8" ht="18.75" customHeight="1" x14ac:dyDescent="0.2">
      <c r="A29" s="287">
        <v>26</v>
      </c>
      <c r="B29" s="509">
        <f>国語!A48</f>
        <v>26</v>
      </c>
      <c r="C29" s="510">
        <f>国語!B48</f>
        <v>0</v>
      </c>
      <c r="D29" s="511">
        <f>国語!BD48</f>
        <v>0</v>
      </c>
      <c r="E29" s="512">
        <f>国語!BE48</f>
        <v>12.851405622489963</v>
      </c>
      <c r="F29" s="511">
        <f>算数!BF48</f>
        <v>0</v>
      </c>
      <c r="G29" s="512">
        <f>算数!BG48</f>
        <v>11.844116148751908</v>
      </c>
      <c r="H29" s="509">
        <f t="shared" si="0"/>
        <v>0</v>
      </c>
    </row>
    <row r="30" spans="1:8" ht="18.75" customHeight="1" x14ac:dyDescent="0.2">
      <c r="A30" s="287">
        <v>27</v>
      </c>
      <c r="B30" s="509">
        <f>国語!A49</f>
        <v>27</v>
      </c>
      <c r="C30" s="510">
        <f>国語!B49</f>
        <v>0</v>
      </c>
      <c r="D30" s="511">
        <f>国語!BD49</f>
        <v>0</v>
      </c>
      <c r="E30" s="512">
        <f>国語!BE49</f>
        <v>12.851405622489963</v>
      </c>
      <c r="F30" s="511">
        <f>算数!BF49</f>
        <v>0</v>
      </c>
      <c r="G30" s="512">
        <f>算数!BG49</f>
        <v>11.844116148751908</v>
      </c>
      <c r="H30" s="509">
        <f t="shared" si="0"/>
        <v>0</v>
      </c>
    </row>
    <row r="31" spans="1:8" ht="18.75" customHeight="1" x14ac:dyDescent="0.2">
      <c r="A31" s="287">
        <v>28</v>
      </c>
      <c r="B31" s="509">
        <f>国語!A50</f>
        <v>28</v>
      </c>
      <c r="C31" s="510">
        <f>国語!B50</f>
        <v>0</v>
      </c>
      <c r="D31" s="511">
        <f>国語!BD50</f>
        <v>0</v>
      </c>
      <c r="E31" s="512">
        <f>国語!BE50</f>
        <v>12.851405622489963</v>
      </c>
      <c r="F31" s="511">
        <f>算数!BF50</f>
        <v>0</v>
      </c>
      <c r="G31" s="512">
        <f>算数!BG50</f>
        <v>11.844116148751908</v>
      </c>
      <c r="H31" s="509">
        <f t="shared" si="0"/>
        <v>0</v>
      </c>
    </row>
    <row r="32" spans="1:8" ht="18.75" customHeight="1" x14ac:dyDescent="0.2">
      <c r="A32" s="287">
        <v>29</v>
      </c>
      <c r="B32" s="509">
        <f>国語!A51</f>
        <v>29</v>
      </c>
      <c r="C32" s="510">
        <f>国語!B51</f>
        <v>0</v>
      </c>
      <c r="D32" s="511">
        <f>国語!BD51</f>
        <v>0</v>
      </c>
      <c r="E32" s="512">
        <f>国語!BE51</f>
        <v>12.851405622489963</v>
      </c>
      <c r="F32" s="511">
        <f>算数!BF51</f>
        <v>0</v>
      </c>
      <c r="G32" s="512">
        <f>算数!BG51</f>
        <v>11.844116148751908</v>
      </c>
      <c r="H32" s="509">
        <f t="shared" si="0"/>
        <v>0</v>
      </c>
    </row>
    <row r="33" spans="1:8" ht="18.75" customHeight="1" x14ac:dyDescent="0.2">
      <c r="A33" s="287">
        <v>30</v>
      </c>
      <c r="B33" s="509">
        <f>国語!A52</f>
        <v>30</v>
      </c>
      <c r="C33" s="510">
        <f>国語!B52</f>
        <v>0</v>
      </c>
      <c r="D33" s="511">
        <f>国語!BD52</f>
        <v>0</v>
      </c>
      <c r="E33" s="512">
        <f>国語!BE52</f>
        <v>12.851405622489963</v>
      </c>
      <c r="F33" s="511">
        <f>算数!BF52</f>
        <v>0</v>
      </c>
      <c r="G33" s="512">
        <f>算数!BG52</f>
        <v>11.844116148751908</v>
      </c>
      <c r="H33" s="509">
        <f t="shared" si="0"/>
        <v>0</v>
      </c>
    </row>
    <row r="34" spans="1:8" ht="18.75" customHeight="1" x14ac:dyDescent="0.2">
      <c r="A34" s="287">
        <v>31</v>
      </c>
      <c r="B34" s="509">
        <f>国語!A53</f>
        <v>31</v>
      </c>
      <c r="C34" s="510">
        <f>国語!B53</f>
        <v>0</v>
      </c>
      <c r="D34" s="511">
        <f>国語!BD53</f>
        <v>0</v>
      </c>
      <c r="E34" s="512">
        <f>国語!BE53</f>
        <v>12.851405622489963</v>
      </c>
      <c r="F34" s="511">
        <f>算数!BF53</f>
        <v>0</v>
      </c>
      <c r="G34" s="512">
        <f>算数!BG53</f>
        <v>11.844116148751908</v>
      </c>
      <c r="H34" s="509">
        <f t="shared" si="0"/>
        <v>0</v>
      </c>
    </row>
    <row r="35" spans="1:8" ht="18.75" customHeight="1" x14ac:dyDescent="0.2">
      <c r="A35" s="287">
        <v>32</v>
      </c>
      <c r="B35" s="509">
        <f>国語!A54</f>
        <v>32</v>
      </c>
      <c r="C35" s="510">
        <f>国語!B54</f>
        <v>0</v>
      </c>
      <c r="D35" s="511">
        <f>国語!BD54</f>
        <v>0</v>
      </c>
      <c r="E35" s="512">
        <f>国語!BE54</f>
        <v>12.851405622489963</v>
      </c>
      <c r="F35" s="511">
        <f>算数!BF54</f>
        <v>0</v>
      </c>
      <c r="G35" s="512">
        <f>算数!BG54</f>
        <v>11.844116148751908</v>
      </c>
      <c r="H35" s="509">
        <f t="shared" si="0"/>
        <v>0</v>
      </c>
    </row>
    <row r="36" spans="1:8" ht="18.75" customHeight="1" x14ac:dyDescent="0.2">
      <c r="A36" s="287">
        <v>33</v>
      </c>
      <c r="B36" s="509">
        <f>国語!A55</f>
        <v>33</v>
      </c>
      <c r="C36" s="510">
        <f>国語!B55</f>
        <v>0</v>
      </c>
      <c r="D36" s="511">
        <f>国語!BD55</f>
        <v>0</v>
      </c>
      <c r="E36" s="512">
        <f>国語!BE55</f>
        <v>12.851405622489963</v>
      </c>
      <c r="F36" s="511">
        <f>算数!BF55</f>
        <v>0</v>
      </c>
      <c r="G36" s="512">
        <f>算数!BG55</f>
        <v>11.844116148751908</v>
      </c>
      <c r="H36" s="509">
        <f t="shared" si="0"/>
        <v>0</v>
      </c>
    </row>
    <row r="37" spans="1:8" ht="18.75" customHeight="1" x14ac:dyDescent="0.2">
      <c r="A37" s="287">
        <v>34</v>
      </c>
      <c r="B37" s="509">
        <f>国語!A56</f>
        <v>34</v>
      </c>
      <c r="C37" s="510">
        <f>国語!B56</f>
        <v>0</v>
      </c>
      <c r="D37" s="511">
        <f>国語!BD56</f>
        <v>0</v>
      </c>
      <c r="E37" s="512">
        <f>国語!BE56</f>
        <v>12.851405622489963</v>
      </c>
      <c r="F37" s="511">
        <f>算数!BF56</f>
        <v>0</v>
      </c>
      <c r="G37" s="512">
        <f>算数!BG56</f>
        <v>11.844116148751908</v>
      </c>
      <c r="H37" s="509">
        <f t="shared" si="0"/>
        <v>0</v>
      </c>
    </row>
    <row r="38" spans="1:8" ht="18.75" customHeight="1" x14ac:dyDescent="0.2">
      <c r="A38" s="287">
        <v>35</v>
      </c>
      <c r="B38" s="509">
        <f>国語!A57</f>
        <v>35</v>
      </c>
      <c r="C38" s="510">
        <f>国語!B57</f>
        <v>0</v>
      </c>
      <c r="D38" s="511">
        <f>国語!BD57</f>
        <v>0</v>
      </c>
      <c r="E38" s="512">
        <f>国語!BE57</f>
        <v>12.851405622489963</v>
      </c>
      <c r="F38" s="511">
        <f>算数!BF57</f>
        <v>0</v>
      </c>
      <c r="G38" s="512">
        <f>算数!BG57</f>
        <v>11.844116148751908</v>
      </c>
      <c r="H38" s="509">
        <f t="shared" si="0"/>
        <v>0</v>
      </c>
    </row>
    <row r="39" spans="1:8" ht="18.75" customHeight="1" x14ac:dyDescent="0.2">
      <c r="A39" s="287">
        <v>36</v>
      </c>
      <c r="B39" s="509">
        <f>国語!A58</f>
        <v>36</v>
      </c>
      <c r="C39" s="510">
        <f>国語!B58</f>
        <v>0</v>
      </c>
      <c r="D39" s="511">
        <f>国語!BD58</f>
        <v>0</v>
      </c>
      <c r="E39" s="512">
        <f>国語!BE58</f>
        <v>12.851405622489963</v>
      </c>
      <c r="F39" s="511">
        <f>算数!BF58</f>
        <v>0</v>
      </c>
      <c r="G39" s="512">
        <f>算数!BG58</f>
        <v>11.844116148751908</v>
      </c>
      <c r="H39" s="509">
        <f t="shared" si="0"/>
        <v>0</v>
      </c>
    </row>
    <row r="40" spans="1:8" ht="18.75" customHeight="1" x14ac:dyDescent="0.2">
      <c r="A40" s="287">
        <v>37</v>
      </c>
      <c r="B40" s="509">
        <f>国語!A59</f>
        <v>37</v>
      </c>
      <c r="C40" s="510">
        <f>国語!B59</f>
        <v>0</v>
      </c>
      <c r="D40" s="511">
        <f>国語!BD59</f>
        <v>0</v>
      </c>
      <c r="E40" s="512">
        <f>国語!BE59</f>
        <v>12.851405622489963</v>
      </c>
      <c r="F40" s="511">
        <f>算数!BF59</f>
        <v>0</v>
      </c>
      <c r="G40" s="512">
        <f>算数!BG59</f>
        <v>11.844116148751908</v>
      </c>
      <c r="H40" s="509">
        <f t="shared" si="0"/>
        <v>0</v>
      </c>
    </row>
    <row r="41" spans="1:8" ht="18.75" customHeight="1" x14ac:dyDescent="0.2">
      <c r="A41" s="287">
        <v>38</v>
      </c>
      <c r="B41" s="509">
        <f>国語!A60</f>
        <v>38</v>
      </c>
      <c r="C41" s="510">
        <f>国語!B60</f>
        <v>0</v>
      </c>
      <c r="D41" s="511">
        <f>国語!BD60</f>
        <v>0</v>
      </c>
      <c r="E41" s="512">
        <f>国語!BE60</f>
        <v>12.851405622489963</v>
      </c>
      <c r="F41" s="511">
        <f>算数!BF60</f>
        <v>0</v>
      </c>
      <c r="G41" s="512">
        <f>算数!BG60</f>
        <v>11.844116148751908</v>
      </c>
      <c r="H41" s="509">
        <f t="shared" si="0"/>
        <v>0</v>
      </c>
    </row>
    <row r="42" spans="1:8" ht="18.75" customHeight="1" x14ac:dyDescent="0.2">
      <c r="A42" s="287">
        <v>39</v>
      </c>
      <c r="B42" s="509">
        <f>国語!A61</f>
        <v>39</v>
      </c>
      <c r="C42" s="510">
        <f>国語!B61</f>
        <v>0</v>
      </c>
      <c r="D42" s="511">
        <f>国語!BD61</f>
        <v>0</v>
      </c>
      <c r="E42" s="512">
        <f>国語!BE61</f>
        <v>12.851405622489963</v>
      </c>
      <c r="F42" s="511">
        <f>算数!BF61</f>
        <v>0</v>
      </c>
      <c r="G42" s="512">
        <f>算数!BG61</f>
        <v>11.844116148751908</v>
      </c>
      <c r="H42" s="509">
        <f t="shared" si="0"/>
        <v>0</v>
      </c>
    </row>
    <row r="43" spans="1:8" ht="18.75" customHeight="1" thickBot="1" x14ac:dyDescent="0.25">
      <c r="A43" s="288">
        <v>40</v>
      </c>
      <c r="B43" s="513">
        <f>国語!A62</f>
        <v>40</v>
      </c>
      <c r="C43" s="514">
        <f>国語!B62</f>
        <v>0</v>
      </c>
      <c r="D43" s="515">
        <f>国語!BD62</f>
        <v>0</v>
      </c>
      <c r="E43" s="516">
        <f>国語!BE62</f>
        <v>12.851405622489963</v>
      </c>
      <c r="F43" s="515">
        <f>算数!BF62</f>
        <v>0</v>
      </c>
      <c r="G43" s="516">
        <f>算数!BG62</f>
        <v>11.844116148751908</v>
      </c>
      <c r="H43" s="513">
        <f t="shared" si="0"/>
        <v>0</v>
      </c>
    </row>
  </sheetData>
  <mergeCells count="7">
    <mergeCell ref="A2:A3"/>
    <mergeCell ref="H2:H3"/>
    <mergeCell ref="B1:G1"/>
    <mergeCell ref="B2:B3"/>
    <mergeCell ref="C2:C3"/>
    <mergeCell ref="D2:E2"/>
    <mergeCell ref="F2:G2"/>
  </mergeCells>
  <phoneticPr fontId="1"/>
  <pageMargins left="0.51181102362204722" right="0" top="0.35433070866141736" bottom="0.35433070866141736" header="0.31496062992125984" footer="0.31496062992125984"/>
  <pageSetup paperSize="9"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Z239"/>
  <sheetViews>
    <sheetView view="pageLayout" zoomScaleNormal="100" workbookViewId="0">
      <selection activeCell="BX236" sqref="BX236:BZ236"/>
    </sheetView>
  </sheetViews>
  <sheetFormatPr defaultColWidth="8.88671875" defaultRowHeight="13.2" x14ac:dyDescent="0.2"/>
  <cols>
    <col min="1" max="4" width="2.109375" customWidth="1"/>
    <col min="5" max="5" width="0.6640625" customWidth="1"/>
    <col min="6" max="9" width="1.88671875" customWidth="1"/>
    <col min="10" max="10" width="0.88671875" customWidth="1"/>
    <col min="11" max="12" width="1.5546875" customWidth="1"/>
    <col min="13" max="13" width="1.88671875" customWidth="1"/>
    <col min="14" max="25" width="1.5546875" customWidth="1"/>
    <col min="26" max="26" width="2.21875" customWidth="1"/>
    <col min="27" max="37" width="2" customWidth="1"/>
    <col min="38" max="41" width="2.44140625" customWidth="1"/>
    <col min="42" max="45" width="2.109375" customWidth="1"/>
    <col min="46" max="46" width="0.6640625" customWidth="1"/>
    <col min="47" max="50" width="1.88671875" customWidth="1"/>
    <col min="51" max="51" width="0.88671875" customWidth="1"/>
    <col min="52" max="53" width="1.5546875" customWidth="1"/>
    <col min="54" max="54" width="2.109375" customWidth="1"/>
    <col min="55" max="66" width="1.5546875" customWidth="1"/>
    <col min="67" max="67" width="1.88671875" customWidth="1"/>
    <col min="68" max="78" width="2" customWidth="1"/>
  </cols>
  <sheetData>
    <row r="1" spans="1:78" ht="24" customHeight="1" x14ac:dyDescent="0.2">
      <c r="A1" s="280"/>
      <c r="B1" s="962" t="s">
        <v>194</v>
      </c>
      <c r="C1" s="962"/>
      <c r="D1" s="962"/>
      <c r="E1" s="962"/>
      <c r="F1" s="962"/>
      <c r="G1" s="962"/>
      <c r="H1" s="962"/>
      <c r="I1" s="962"/>
      <c r="J1" s="962"/>
      <c r="K1" s="962"/>
      <c r="L1" s="962"/>
      <c r="M1" s="962"/>
      <c r="N1" s="962"/>
      <c r="O1" s="962"/>
      <c r="P1" s="962"/>
      <c r="Q1" s="962"/>
      <c r="R1" s="962"/>
      <c r="S1" s="962"/>
      <c r="T1" s="962"/>
      <c r="U1" s="280"/>
      <c r="V1" s="280"/>
      <c r="W1" s="280"/>
      <c r="X1" s="280"/>
      <c r="Y1" s="280"/>
      <c r="Z1" s="280"/>
      <c r="AA1" s="280"/>
      <c r="AB1" s="280"/>
      <c r="AC1" s="280"/>
      <c r="AD1" s="280"/>
      <c r="AE1" s="280"/>
      <c r="AF1" s="280"/>
      <c r="AG1" s="280"/>
      <c r="AH1" s="280"/>
      <c r="AI1" s="280"/>
      <c r="AJ1" s="280"/>
      <c r="AK1" s="280"/>
      <c r="AN1" s="336"/>
      <c r="AP1" s="280"/>
      <c r="AQ1" s="962" t="s">
        <v>194</v>
      </c>
      <c r="AR1" s="962"/>
      <c r="AS1" s="962"/>
      <c r="AT1" s="962"/>
      <c r="AU1" s="962"/>
      <c r="AV1" s="962"/>
      <c r="AW1" s="962"/>
      <c r="AX1" s="962"/>
      <c r="AY1" s="962"/>
      <c r="AZ1" s="962"/>
      <c r="BA1" s="962"/>
      <c r="BB1" s="962"/>
      <c r="BC1" s="962"/>
      <c r="BD1" s="962"/>
      <c r="BE1" s="962"/>
      <c r="BF1" s="962"/>
      <c r="BG1" s="962"/>
      <c r="BH1" s="962"/>
      <c r="BI1" s="962"/>
      <c r="BJ1" s="280"/>
      <c r="BK1" s="280"/>
      <c r="BL1" s="280"/>
      <c r="BM1" s="280"/>
      <c r="BN1" s="280"/>
      <c r="BO1" s="280"/>
      <c r="BP1" s="280"/>
      <c r="BQ1" s="280"/>
      <c r="BR1" s="280"/>
      <c r="BS1" s="280"/>
      <c r="BT1" s="280"/>
      <c r="BU1" s="280"/>
      <c r="BV1" s="280"/>
      <c r="BW1" s="280"/>
    </row>
    <row r="2" spans="1:78" ht="27" customHeight="1" x14ac:dyDescent="0.2">
      <c r="A2" s="868"/>
      <c r="B2" s="868"/>
      <c r="C2" s="280"/>
      <c r="D2" s="280"/>
      <c r="E2" s="280"/>
      <c r="F2" s="280"/>
      <c r="G2" s="280"/>
      <c r="H2" s="280"/>
      <c r="I2" s="280"/>
      <c r="J2" s="280"/>
      <c r="K2" s="957" t="s">
        <v>195</v>
      </c>
      <c r="L2" s="957"/>
      <c r="M2" s="957"/>
      <c r="N2" s="957"/>
      <c r="O2" s="957"/>
      <c r="P2" s="957"/>
      <c r="Q2" s="957"/>
      <c r="R2" s="957"/>
      <c r="S2" s="957"/>
      <c r="T2" s="957"/>
      <c r="U2" s="957"/>
      <c r="V2" s="957"/>
      <c r="W2" s="957"/>
      <c r="X2" s="957"/>
      <c r="Y2" s="957"/>
      <c r="Z2" s="957"/>
      <c r="AA2" s="957"/>
      <c r="AB2" s="957"/>
      <c r="AC2" s="280"/>
      <c r="AD2" s="280"/>
      <c r="AE2" s="280"/>
      <c r="AF2" s="280"/>
      <c r="AG2" s="280"/>
      <c r="AH2" s="280"/>
      <c r="AI2" s="280"/>
      <c r="AJ2" s="280"/>
      <c r="AK2" s="280"/>
      <c r="AN2" s="336"/>
      <c r="AP2" s="868"/>
      <c r="AQ2" s="868"/>
      <c r="AR2" s="280"/>
      <c r="AS2" s="280"/>
      <c r="AT2" s="280"/>
      <c r="AU2" s="280"/>
      <c r="AV2" s="280"/>
      <c r="AW2" s="280"/>
      <c r="AX2" s="280"/>
      <c r="AY2" s="280"/>
      <c r="AZ2" s="957" t="s">
        <v>195</v>
      </c>
      <c r="BA2" s="957"/>
      <c r="BB2" s="957"/>
      <c r="BC2" s="957"/>
      <c r="BD2" s="957"/>
      <c r="BE2" s="957"/>
      <c r="BF2" s="957"/>
      <c r="BG2" s="957"/>
      <c r="BH2" s="957"/>
      <c r="BI2" s="957"/>
      <c r="BJ2" s="957"/>
      <c r="BK2" s="957"/>
      <c r="BL2" s="957"/>
      <c r="BM2" s="957"/>
      <c r="BN2" s="957"/>
      <c r="BO2" s="957"/>
      <c r="BP2" s="957"/>
      <c r="BQ2" s="957"/>
      <c r="BR2" s="280"/>
      <c r="BS2" s="280"/>
      <c r="BT2" s="280"/>
      <c r="BU2" s="280"/>
      <c r="BV2" s="280"/>
      <c r="BW2" s="280"/>
    </row>
    <row r="3" spans="1:78" ht="27" customHeight="1" thickBot="1" x14ac:dyDescent="0.25">
      <c r="A3" s="280"/>
      <c r="B3" s="280"/>
      <c r="C3" s="280"/>
      <c r="D3" s="280"/>
      <c r="E3" s="280"/>
      <c r="F3" s="280"/>
      <c r="G3" s="280"/>
      <c r="H3" s="280"/>
      <c r="I3" s="280"/>
      <c r="J3" s="958" t="s">
        <v>224</v>
      </c>
      <c r="K3" s="958"/>
      <c r="L3" s="958"/>
      <c r="M3" s="338">
        <v>1</v>
      </c>
      <c r="N3" s="958" t="s">
        <v>196</v>
      </c>
      <c r="O3" s="958"/>
      <c r="P3" s="958"/>
      <c r="Q3" s="339"/>
      <c r="R3" s="862">
        <f>国語!$A$23</f>
        <v>1</v>
      </c>
      <c r="S3" s="862"/>
      <c r="T3" s="862" t="s">
        <v>197</v>
      </c>
      <c r="U3" s="862"/>
      <c r="V3" s="338"/>
      <c r="W3" s="338" t="s">
        <v>198</v>
      </c>
      <c r="X3" s="338"/>
      <c r="Y3" s="338"/>
      <c r="Z3" s="338"/>
      <c r="AA3" s="959">
        <f>国語!$B$23</f>
        <v>0</v>
      </c>
      <c r="AB3" s="959"/>
      <c r="AC3" s="959"/>
      <c r="AD3" s="959"/>
      <c r="AE3" s="959"/>
      <c r="AF3" s="959"/>
      <c r="AG3" s="959"/>
      <c r="AH3" s="959"/>
      <c r="AI3" s="339"/>
      <c r="AJ3" s="339"/>
      <c r="AK3" s="339"/>
      <c r="AN3" s="336"/>
      <c r="AP3" s="280"/>
      <c r="AQ3" s="280"/>
      <c r="AR3" s="280"/>
      <c r="AS3" s="280"/>
      <c r="AT3" s="280"/>
      <c r="AU3" s="280"/>
      <c r="AV3" s="280"/>
      <c r="AW3" s="280"/>
      <c r="AX3" s="280"/>
      <c r="AY3" s="958" t="s">
        <v>224</v>
      </c>
      <c r="AZ3" s="958"/>
      <c r="BA3" s="958"/>
      <c r="BB3" s="338">
        <f>$M$3</f>
        <v>1</v>
      </c>
      <c r="BC3" s="958" t="s">
        <v>196</v>
      </c>
      <c r="BD3" s="958"/>
      <c r="BE3" s="958"/>
      <c r="BF3" s="339"/>
      <c r="BG3" s="862">
        <f>国語!$A$24</f>
        <v>2</v>
      </c>
      <c r="BH3" s="862"/>
      <c r="BI3" s="862" t="s">
        <v>197</v>
      </c>
      <c r="BJ3" s="862"/>
      <c r="BK3" s="338"/>
      <c r="BL3" s="338" t="s">
        <v>198</v>
      </c>
      <c r="BM3" s="338"/>
      <c r="BN3" s="338"/>
      <c r="BO3" s="338"/>
      <c r="BP3" s="959">
        <f>国語!$B$24</f>
        <v>0</v>
      </c>
      <c r="BQ3" s="959"/>
      <c r="BR3" s="959"/>
      <c r="BS3" s="959"/>
      <c r="BT3" s="959"/>
      <c r="BU3" s="959"/>
      <c r="BV3" s="959"/>
      <c r="BW3" s="959"/>
    </row>
    <row r="4" spans="1:78" ht="13.95" customHeight="1" x14ac:dyDescent="0.2">
      <c r="A4" s="899" t="s">
        <v>199</v>
      </c>
      <c r="B4" s="900"/>
      <c r="C4" s="900"/>
      <c r="D4" s="900"/>
      <c r="E4" s="900"/>
      <c r="F4" s="899" t="s">
        <v>201</v>
      </c>
      <c r="G4" s="900"/>
      <c r="H4" s="900"/>
      <c r="I4" s="900"/>
      <c r="J4" s="901"/>
      <c r="K4" s="875" t="s">
        <v>260</v>
      </c>
      <c r="L4" s="876"/>
      <c r="M4" s="876"/>
      <c r="N4" s="876"/>
      <c r="O4" s="877"/>
      <c r="P4" s="875" t="s">
        <v>260</v>
      </c>
      <c r="Q4" s="876"/>
      <c r="R4" s="876"/>
      <c r="S4" s="876"/>
      <c r="T4" s="877"/>
      <c r="U4" s="875" t="s">
        <v>261</v>
      </c>
      <c r="V4" s="876"/>
      <c r="W4" s="876"/>
      <c r="X4" s="876"/>
      <c r="Y4" s="906"/>
      <c r="Z4" s="948" t="s">
        <v>205</v>
      </c>
      <c r="AA4" s="949"/>
      <c r="AB4" s="950"/>
      <c r="AC4" s="875" t="s">
        <v>259</v>
      </c>
      <c r="AD4" s="876"/>
      <c r="AE4" s="877"/>
      <c r="AF4" s="916" t="s">
        <v>173</v>
      </c>
      <c r="AG4" s="900"/>
      <c r="AH4" s="900"/>
      <c r="AI4" s="875" t="s">
        <v>242</v>
      </c>
      <c r="AJ4" s="876"/>
      <c r="AK4" s="884"/>
      <c r="AN4" s="336"/>
      <c r="AP4" s="899" t="s">
        <v>199</v>
      </c>
      <c r="AQ4" s="900"/>
      <c r="AR4" s="900"/>
      <c r="AS4" s="900"/>
      <c r="AT4" s="900"/>
      <c r="AU4" s="899" t="s">
        <v>201</v>
      </c>
      <c r="AV4" s="900"/>
      <c r="AW4" s="900"/>
      <c r="AX4" s="900"/>
      <c r="AY4" s="901"/>
      <c r="AZ4" s="875" t="s">
        <v>260</v>
      </c>
      <c r="BA4" s="876"/>
      <c r="BB4" s="876"/>
      <c r="BC4" s="876"/>
      <c r="BD4" s="877"/>
      <c r="BE4" s="875" t="s">
        <v>260</v>
      </c>
      <c r="BF4" s="876"/>
      <c r="BG4" s="876"/>
      <c r="BH4" s="876"/>
      <c r="BI4" s="877"/>
      <c r="BJ4" s="875" t="s">
        <v>261</v>
      </c>
      <c r="BK4" s="876"/>
      <c r="BL4" s="876"/>
      <c r="BM4" s="876"/>
      <c r="BN4" s="906"/>
      <c r="BO4" s="948" t="s">
        <v>205</v>
      </c>
      <c r="BP4" s="949"/>
      <c r="BQ4" s="950"/>
      <c r="BR4" s="875" t="s">
        <v>259</v>
      </c>
      <c r="BS4" s="876"/>
      <c r="BT4" s="877"/>
      <c r="BU4" s="916" t="s">
        <v>173</v>
      </c>
      <c r="BV4" s="900"/>
      <c r="BW4" s="900"/>
      <c r="BX4" s="920" t="s">
        <v>242</v>
      </c>
      <c r="BY4" s="921"/>
      <c r="BZ4" s="922"/>
    </row>
    <row r="5" spans="1:78" ht="13.95" customHeight="1" x14ac:dyDescent="0.2">
      <c r="A5" s="902"/>
      <c r="B5" s="862"/>
      <c r="C5" s="862"/>
      <c r="D5" s="862"/>
      <c r="E5" s="862"/>
      <c r="F5" s="902"/>
      <c r="G5" s="862"/>
      <c r="H5" s="862"/>
      <c r="I5" s="862"/>
      <c r="J5" s="903"/>
      <c r="K5" s="878" t="s">
        <v>223</v>
      </c>
      <c r="L5" s="879"/>
      <c r="M5" s="879"/>
      <c r="N5" s="879"/>
      <c r="O5" s="880"/>
      <c r="P5" s="878" t="s">
        <v>202</v>
      </c>
      <c r="Q5" s="879"/>
      <c r="R5" s="879"/>
      <c r="S5" s="879"/>
      <c r="T5" s="880"/>
      <c r="U5" s="878" t="s">
        <v>202</v>
      </c>
      <c r="V5" s="879"/>
      <c r="W5" s="879"/>
      <c r="X5" s="879"/>
      <c r="Y5" s="960"/>
      <c r="Z5" s="951"/>
      <c r="AA5" s="952"/>
      <c r="AB5" s="953"/>
      <c r="AC5" s="878" t="s">
        <v>173</v>
      </c>
      <c r="AD5" s="879"/>
      <c r="AE5" s="880"/>
      <c r="AF5" s="885"/>
      <c r="AG5" s="862"/>
      <c r="AH5" s="862"/>
      <c r="AI5" s="885" t="s">
        <v>173</v>
      </c>
      <c r="AJ5" s="862"/>
      <c r="AK5" s="886"/>
      <c r="AN5" s="336"/>
      <c r="AP5" s="902"/>
      <c r="AQ5" s="862"/>
      <c r="AR5" s="862"/>
      <c r="AS5" s="862"/>
      <c r="AT5" s="862"/>
      <c r="AU5" s="902"/>
      <c r="AV5" s="862"/>
      <c r="AW5" s="862"/>
      <c r="AX5" s="862"/>
      <c r="AY5" s="903"/>
      <c r="AZ5" s="878" t="s">
        <v>223</v>
      </c>
      <c r="BA5" s="879"/>
      <c r="BB5" s="879"/>
      <c r="BC5" s="879"/>
      <c r="BD5" s="880"/>
      <c r="BE5" s="878" t="s">
        <v>202</v>
      </c>
      <c r="BF5" s="879"/>
      <c r="BG5" s="879"/>
      <c r="BH5" s="879"/>
      <c r="BI5" s="880"/>
      <c r="BJ5" s="878" t="s">
        <v>202</v>
      </c>
      <c r="BK5" s="879"/>
      <c r="BL5" s="879"/>
      <c r="BM5" s="879"/>
      <c r="BN5" s="960"/>
      <c r="BO5" s="951"/>
      <c r="BP5" s="952"/>
      <c r="BQ5" s="953"/>
      <c r="BR5" s="878" t="s">
        <v>173</v>
      </c>
      <c r="BS5" s="879"/>
      <c r="BT5" s="880"/>
      <c r="BU5" s="885"/>
      <c r="BV5" s="862"/>
      <c r="BW5" s="862"/>
      <c r="BX5" s="923" t="s">
        <v>173</v>
      </c>
      <c r="BY5" s="734"/>
      <c r="BZ5" s="924"/>
    </row>
    <row r="6" spans="1:78" ht="13.95" customHeight="1" thickBot="1" x14ac:dyDescent="0.25">
      <c r="A6" s="904"/>
      <c r="B6" s="888"/>
      <c r="C6" s="888"/>
      <c r="D6" s="888"/>
      <c r="E6" s="888"/>
      <c r="F6" s="904"/>
      <c r="G6" s="888"/>
      <c r="H6" s="888"/>
      <c r="I6" s="888"/>
      <c r="J6" s="905"/>
      <c r="K6" s="881"/>
      <c r="L6" s="882"/>
      <c r="M6" s="882"/>
      <c r="N6" s="882"/>
      <c r="O6" s="883"/>
      <c r="P6" s="881"/>
      <c r="Q6" s="882"/>
      <c r="R6" s="882"/>
      <c r="S6" s="882"/>
      <c r="T6" s="883"/>
      <c r="U6" s="881"/>
      <c r="V6" s="882"/>
      <c r="W6" s="882"/>
      <c r="X6" s="882"/>
      <c r="Y6" s="961"/>
      <c r="Z6" s="954"/>
      <c r="AA6" s="955"/>
      <c r="AB6" s="956"/>
      <c r="AC6" s="881"/>
      <c r="AD6" s="882"/>
      <c r="AE6" s="883"/>
      <c r="AF6" s="887"/>
      <c r="AG6" s="888"/>
      <c r="AH6" s="888"/>
      <c r="AI6" s="887"/>
      <c r="AJ6" s="888"/>
      <c r="AK6" s="889"/>
      <c r="AN6" s="336"/>
      <c r="AP6" s="904"/>
      <c r="AQ6" s="888"/>
      <c r="AR6" s="888"/>
      <c r="AS6" s="888"/>
      <c r="AT6" s="888"/>
      <c r="AU6" s="904"/>
      <c r="AV6" s="888"/>
      <c r="AW6" s="888"/>
      <c r="AX6" s="888"/>
      <c r="AY6" s="905"/>
      <c r="AZ6" s="881"/>
      <c r="BA6" s="882"/>
      <c r="BB6" s="882"/>
      <c r="BC6" s="882"/>
      <c r="BD6" s="883"/>
      <c r="BE6" s="881"/>
      <c r="BF6" s="882"/>
      <c r="BG6" s="882"/>
      <c r="BH6" s="882"/>
      <c r="BI6" s="883"/>
      <c r="BJ6" s="881"/>
      <c r="BK6" s="882"/>
      <c r="BL6" s="882"/>
      <c r="BM6" s="882"/>
      <c r="BN6" s="961"/>
      <c r="BO6" s="954"/>
      <c r="BP6" s="955"/>
      <c r="BQ6" s="956"/>
      <c r="BR6" s="881"/>
      <c r="BS6" s="882"/>
      <c r="BT6" s="883"/>
      <c r="BU6" s="887"/>
      <c r="BV6" s="888"/>
      <c r="BW6" s="888"/>
      <c r="BX6" s="925"/>
      <c r="BY6" s="926"/>
      <c r="BZ6" s="927"/>
    </row>
    <row r="7" spans="1:78" ht="29.4" customHeight="1" x14ac:dyDescent="0.2">
      <c r="A7" s="946" t="s">
        <v>174</v>
      </c>
      <c r="B7" s="937"/>
      <c r="C7" s="937"/>
      <c r="D7" s="937"/>
      <c r="E7" s="947"/>
      <c r="F7" s="946">
        <v>100</v>
      </c>
      <c r="G7" s="937"/>
      <c r="H7" s="937"/>
      <c r="I7" s="937"/>
      <c r="J7" s="937"/>
      <c r="K7" s="937">
        <f>IF($F$7="","",IF($F$7=100,国語!$BD$23))</f>
        <v>0</v>
      </c>
      <c r="L7" s="937"/>
      <c r="M7" s="937"/>
      <c r="N7" s="937"/>
      <c r="O7" s="937"/>
      <c r="P7" s="937">
        <f>K7</f>
        <v>0</v>
      </c>
      <c r="Q7" s="937"/>
      <c r="R7" s="937"/>
      <c r="S7" s="937"/>
      <c r="T7" s="937"/>
      <c r="U7" s="938">
        <f>IF($F$7="","",IF($F$7=100,国語!$BD$65))</f>
        <v>74</v>
      </c>
      <c r="V7" s="938"/>
      <c r="W7" s="938"/>
      <c r="X7" s="938"/>
      <c r="Y7" s="939"/>
      <c r="Z7" s="912" t="str">
        <f>IF(AND(K7&gt;=0,K7&lt;=41,$F$7&gt;0),"〇"," ")</f>
        <v>〇</v>
      </c>
      <c r="AA7" s="913"/>
      <c r="AB7" s="914"/>
      <c r="AC7" s="915" t="str">
        <f>IF(AND(K7&gt;=42,K7&lt;=63,$F$7&gt;0),"〇"," ")</f>
        <v xml:space="preserve"> </v>
      </c>
      <c r="AD7" s="913"/>
      <c r="AE7" s="914"/>
      <c r="AF7" s="915" t="str">
        <f>IF(AND(K7&gt;=64,K7&lt;=83,$F$7&gt;0),"〇"," ")</f>
        <v xml:space="preserve"> </v>
      </c>
      <c r="AG7" s="913"/>
      <c r="AH7" s="914"/>
      <c r="AI7" s="890" t="str">
        <f>IF(AND(K7&gt;=84,$F$7&gt;0),"〇"," ")</f>
        <v xml:space="preserve"> </v>
      </c>
      <c r="AJ7" s="891"/>
      <c r="AK7" s="892"/>
      <c r="AN7" s="336"/>
      <c r="AP7" s="946" t="s">
        <v>174</v>
      </c>
      <c r="AQ7" s="937"/>
      <c r="AR7" s="937"/>
      <c r="AS7" s="937"/>
      <c r="AT7" s="947"/>
      <c r="AU7" s="935" t="str">
        <f>IF($F$7="","",IF($F$7=100,"100"))</f>
        <v>100</v>
      </c>
      <c r="AV7" s="936"/>
      <c r="AW7" s="936"/>
      <c r="AX7" s="936"/>
      <c r="AY7" s="936"/>
      <c r="AZ7" s="937">
        <f>IF($F$7="","",IF($F$7=100,国語!$BD$24))</f>
        <v>0</v>
      </c>
      <c r="BA7" s="937"/>
      <c r="BB7" s="937"/>
      <c r="BC7" s="937"/>
      <c r="BD7" s="937"/>
      <c r="BE7" s="937">
        <f>AZ7</f>
        <v>0</v>
      </c>
      <c r="BF7" s="937"/>
      <c r="BG7" s="937"/>
      <c r="BH7" s="937"/>
      <c r="BI7" s="937"/>
      <c r="BJ7" s="938">
        <f>$U$7</f>
        <v>74</v>
      </c>
      <c r="BK7" s="938"/>
      <c r="BL7" s="938"/>
      <c r="BM7" s="938"/>
      <c r="BN7" s="939"/>
      <c r="BO7" s="912" t="str">
        <f>IF(AND(AZ7&gt;=0,AZ7&lt;=41,$F$7&gt;0),"〇"," ")</f>
        <v>〇</v>
      </c>
      <c r="BP7" s="913"/>
      <c r="BQ7" s="914"/>
      <c r="BR7" s="915" t="str">
        <f>IF(AND(AZ7&gt;=42,AZ7&lt;=63,$F$7&gt;0),"〇"," ")</f>
        <v xml:space="preserve"> </v>
      </c>
      <c r="BS7" s="913"/>
      <c r="BT7" s="914"/>
      <c r="BU7" s="915" t="str">
        <f>IF(AND(AZ7&gt;=64,AZ7&lt;=83,$F$7&gt;0),"〇"," ")</f>
        <v xml:space="preserve"> </v>
      </c>
      <c r="BV7" s="913"/>
      <c r="BW7" s="914"/>
      <c r="BX7" s="890" t="str">
        <f>IF(AND(AZ7&gt;=84,$F$7&gt;0),"〇"," ")</f>
        <v xml:space="preserve"> </v>
      </c>
      <c r="BY7" s="891"/>
      <c r="BZ7" s="892"/>
    </row>
    <row r="8" spans="1:78" ht="29.4" customHeight="1" thickBot="1" x14ac:dyDescent="0.25">
      <c r="A8" s="940" t="s">
        <v>175</v>
      </c>
      <c r="B8" s="941"/>
      <c r="C8" s="941"/>
      <c r="D8" s="941"/>
      <c r="E8" s="942"/>
      <c r="F8" s="940">
        <v>100</v>
      </c>
      <c r="G8" s="941"/>
      <c r="H8" s="941"/>
      <c r="I8" s="941"/>
      <c r="J8" s="941"/>
      <c r="K8" s="941">
        <f>IF($F$8="","",IF($F$8=100,算数!$BF$23))</f>
        <v>0</v>
      </c>
      <c r="L8" s="941"/>
      <c r="M8" s="941"/>
      <c r="N8" s="941"/>
      <c r="O8" s="941"/>
      <c r="P8" s="941">
        <f t="shared" ref="P8" si="0">K8</f>
        <v>0</v>
      </c>
      <c r="Q8" s="941"/>
      <c r="R8" s="941"/>
      <c r="S8" s="941"/>
      <c r="T8" s="941"/>
      <c r="U8" s="938">
        <f>IF($F$8="","",IF($F$8=100,算数!$BF$65))</f>
        <v>74.900000000000006</v>
      </c>
      <c r="V8" s="938"/>
      <c r="W8" s="938"/>
      <c r="X8" s="938"/>
      <c r="Y8" s="939"/>
      <c r="Z8" s="931" t="str">
        <f>IF(AND(K8&gt;=0,K8&lt;=43,$F$8&gt;0),"〇"," ")</f>
        <v>〇</v>
      </c>
      <c r="AA8" s="932"/>
      <c r="AB8" s="933"/>
      <c r="AC8" s="945" t="str">
        <f>IF(AND(K8&gt;=44,K8&lt;=64,$F$8&gt;0),"〇"," ")</f>
        <v xml:space="preserve"> </v>
      </c>
      <c r="AD8" s="932"/>
      <c r="AE8" s="933"/>
      <c r="AF8" s="945" t="str">
        <f>IF(AND(K8&gt;=65,K8&lt;=84,$F$8&gt;0),"〇"," ")</f>
        <v xml:space="preserve"> </v>
      </c>
      <c r="AG8" s="932"/>
      <c r="AH8" s="933"/>
      <c r="AI8" s="893" t="str">
        <f>IF(AND(K8&gt;=85,$F$8&gt;0),"〇"," ")</f>
        <v xml:space="preserve"> </v>
      </c>
      <c r="AJ8" s="894"/>
      <c r="AK8" s="895"/>
      <c r="AN8" s="336"/>
      <c r="AP8" s="940" t="s">
        <v>175</v>
      </c>
      <c r="AQ8" s="941"/>
      <c r="AR8" s="941"/>
      <c r="AS8" s="941"/>
      <c r="AT8" s="942"/>
      <c r="AU8" s="943" t="str">
        <f>IF($F$8="","",IF($F$8=100,"100"))</f>
        <v>100</v>
      </c>
      <c r="AV8" s="944"/>
      <c r="AW8" s="944"/>
      <c r="AX8" s="944"/>
      <c r="AY8" s="944"/>
      <c r="AZ8" s="941">
        <f>IF($F$8="","",IF($F$8=100,算数!$BF$24))</f>
        <v>0</v>
      </c>
      <c r="BA8" s="941"/>
      <c r="BB8" s="941"/>
      <c r="BC8" s="941"/>
      <c r="BD8" s="941"/>
      <c r="BE8" s="941">
        <f t="shared" ref="BE8" si="1">AZ8</f>
        <v>0</v>
      </c>
      <c r="BF8" s="941"/>
      <c r="BG8" s="941"/>
      <c r="BH8" s="941"/>
      <c r="BI8" s="941"/>
      <c r="BJ8" s="929">
        <f>$U$8</f>
        <v>74.900000000000006</v>
      </c>
      <c r="BK8" s="929"/>
      <c r="BL8" s="929"/>
      <c r="BM8" s="929"/>
      <c r="BN8" s="930"/>
      <c r="BO8" s="931" t="str">
        <f>IF(AND(AZ8&gt;=0,AZ8&lt;=43,$F$8&gt;0),"〇"," ")</f>
        <v>〇</v>
      </c>
      <c r="BP8" s="932"/>
      <c r="BQ8" s="933"/>
      <c r="BR8" s="945" t="str">
        <f>IF(AND(AZ8&gt;=44,AZ8&lt;=64,$F$8&gt;0),"〇"," ")</f>
        <v xml:space="preserve"> </v>
      </c>
      <c r="BS8" s="932"/>
      <c r="BT8" s="933"/>
      <c r="BU8" s="945" t="str">
        <f>IF(AND(AZ8&gt;=65,AZ8&lt;=84,$F$8&gt;0),"〇"," ")</f>
        <v xml:space="preserve"> </v>
      </c>
      <c r="BV8" s="932"/>
      <c r="BW8" s="933"/>
      <c r="BX8" s="893" t="str">
        <f>IF(AND(AZ8&gt;=85,$F$8&gt;0),"〇"," ")</f>
        <v xml:space="preserve"> </v>
      </c>
      <c r="BY8" s="894"/>
      <c r="BZ8" s="895"/>
    </row>
    <row r="9" spans="1:78" ht="29.4" customHeight="1" thickBot="1" x14ac:dyDescent="0.25">
      <c r="A9" s="907" t="s">
        <v>200</v>
      </c>
      <c r="B9" s="908"/>
      <c r="C9" s="908"/>
      <c r="D9" s="908"/>
      <c r="E9" s="934"/>
      <c r="F9" s="907">
        <f>SUM($F$7:$F$8)</f>
        <v>200</v>
      </c>
      <c r="G9" s="908"/>
      <c r="H9" s="908"/>
      <c r="I9" s="908"/>
      <c r="J9" s="908"/>
      <c r="K9" s="908">
        <f>SUM(K7:K8)</f>
        <v>0</v>
      </c>
      <c r="L9" s="908"/>
      <c r="M9" s="908"/>
      <c r="N9" s="908"/>
      <c r="O9" s="908"/>
      <c r="P9" s="909">
        <f>K9/F9*100</f>
        <v>0</v>
      </c>
      <c r="Q9" s="909"/>
      <c r="R9" s="909"/>
      <c r="S9" s="909"/>
      <c r="T9" s="909"/>
      <c r="U9" s="910"/>
      <c r="V9" s="910"/>
      <c r="W9" s="910"/>
      <c r="X9" s="910"/>
      <c r="Y9" s="896"/>
      <c r="Z9" s="911"/>
      <c r="AA9" s="910"/>
      <c r="AB9" s="910"/>
      <c r="AC9" s="910"/>
      <c r="AD9" s="910"/>
      <c r="AE9" s="910"/>
      <c r="AF9" s="910"/>
      <c r="AG9" s="910"/>
      <c r="AH9" s="896"/>
      <c r="AI9" s="896"/>
      <c r="AJ9" s="897"/>
      <c r="AK9" s="898"/>
      <c r="AN9" s="336"/>
      <c r="AP9" s="907" t="s">
        <v>200</v>
      </c>
      <c r="AQ9" s="908"/>
      <c r="AR9" s="908"/>
      <c r="AS9" s="908"/>
      <c r="AT9" s="934"/>
      <c r="AU9" s="907">
        <f>SUM($F$7:$F$8)</f>
        <v>200</v>
      </c>
      <c r="AV9" s="908"/>
      <c r="AW9" s="908"/>
      <c r="AX9" s="908"/>
      <c r="AY9" s="908"/>
      <c r="AZ9" s="908">
        <f>SUM(AZ7:AZ8)</f>
        <v>0</v>
      </c>
      <c r="BA9" s="908"/>
      <c r="BB9" s="908"/>
      <c r="BC9" s="908"/>
      <c r="BD9" s="908"/>
      <c r="BE9" s="909">
        <f>AZ9/AU9*100</f>
        <v>0</v>
      </c>
      <c r="BF9" s="909"/>
      <c r="BG9" s="909"/>
      <c r="BH9" s="909"/>
      <c r="BI9" s="909"/>
      <c r="BJ9" s="910"/>
      <c r="BK9" s="910"/>
      <c r="BL9" s="910"/>
      <c r="BM9" s="910"/>
      <c r="BN9" s="896"/>
      <c r="BO9" s="911"/>
      <c r="BP9" s="910"/>
      <c r="BQ9" s="910"/>
      <c r="BR9" s="910"/>
      <c r="BS9" s="910"/>
      <c r="BT9" s="910"/>
      <c r="BU9" s="910"/>
      <c r="BV9" s="910"/>
      <c r="BW9" s="896"/>
      <c r="BX9" s="917"/>
      <c r="BY9" s="918"/>
      <c r="BZ9" s="919"/>
    </row>
    <row r="10" spans="1:78" ht="29.4" customHeight="1" x14ac:dyDescent="0.2">
      <c r="A10" s="281"/>
      <c r="B10" s="281"/>
      <c r="C10" s="281"/>
      <c r="D10" s="281"/>
      <c r="E10" s="281"/>
      <c r="F10" s="281"/>
      <c r="G10" s="281"/>
      <c r="H10" s="281"/>
      <c r="I10" s="281"/>
      <c r="J10" s="281"/>
      <c r="K10" s="281"/>
      <c r="L10" s="281"/>
      <c r="M10" s="281"/>
      <c r="N10" s="281"/>
      <c r="O10" s="281"/>
      <c r="P10" s="295"/>
      <c r="Q10" s="295"/>
      <c r="R10" s="295"/>
      <c r="S10" s="295"/>
      <c r="T10" s="295"/>
      <c r="U10" s="281"/>
      <c r="V10" s="281"/>
      <c r="W10" s="281"/>
      <c r="X10" s="281"/>
      <c r="Y10" s="281"/>
      <c r="Z10" s="281"/>
      <c r="AA10" s="281"/>
      <c r="AB10" s="281"/>
      <c r="AC10" s="281"/>
      <c r="AD10" s="281"/>
      <c r="AE10" s="281"/>
      <c r="AF10" s="281"/>
      <c r="AG10" s="281"/>
      <c r="AH10" s="281"/>
      <c r="AI10" s="281"/>
      <c r="AJ10" s="281"/>
      <c r="AK10" s="281"/>
      <c r="AN10" s="336"/>
    </row>
    <row r="11" spans="1:78" ht="15.6" customHeight="1" x14ac:dyDescent="0.2">
      <c r="A11" s="281"/>
      <c r="B11" s="281"/>
      <c r="C11" s="281"/>
      <c r="D11" s="281"/>
      <c r="E11" s="281"/>
      <c r="F11" s="281"/>
      <c r="G11" s="281"/>
      <c r="H11" s="281"/>
      <c r="I11" s="281"/>
      <c r="J11" s="281"/>
      <c r="K11" s="281"/>
      <c r="L11" s="281"/>
      <c r="M11" s="281"/>
      <c r="N11" s="281"/>
      <c r="O11" s="281"/>
      <c r="P11" s="295"/>
      <c r="Q11" s="295"/>
      <c r="R11" s="295"/>
      <c r="S11" s="295"/>
      <c r="T11" s="295"/>
      <c r="U11" s="281"/>
      <c r="V11" s="281"/>
      <c r="W11" s="281"/>
      <c r="X11" s="281"/>
      <c r="Y11" s="281"/>
      <c r="Z11" s="281"/>
      <c r="AA11" s="281"/>
      <c r="AB11" s="281"/>
      <c r="AC11" s="281"/>
      <c r="AD11" s="281"/>
      <c r="AE11" s="281"/>
      <c r="AF11" s="281"/>
      <c r="AG11" s="281"/>
      <c r="AH11" s="281"/>
      <c r="AI11" s="281"/>
      <c r="AJ11" s="281"/>
      <c r="AK11" s="281"/>
      <c r="AN11" s="336"/>
    </row>
    <row r="12" spans="1:78" ht="13.95" customHeight="1" x14ac:dyDescent="0.2">
      <c r="A12" s="296"/>
      <c r="B12" s="296"/>
      <c r="C12" s="296"/>
      <c r="D12" s="296"/>
      <c r="E12" s="296"/>
      <c r="F12" s="296"/>
      <c r="G12" s="296"/>
      <c r="H12" s="296"/>
      <c r="I12" s="296"/>
      <c r="J12" s="296"/>
      <c r="K12" s="296"/>
      <c r="L12" s="296"/>
      <c r="M12" s="296"/>
      <c r="N12" s="296"/>
      <c r="O12" s="296"/>
      <c r="P12" s="296"/>
      <c r="Q12" s="296"/>
      <c r="R12" s="296"/>
      <c r="S12" s="296"/>
      <c r="T12" s="296"/>
      <c r="U12" s="296"/>
      <c r="V12" s="296"/>
      <c r="W12" s="296"/>
      <c r="X12" s="296"/>
      <c r="Y12" s="296"/>
      <c r="Z12" s="296"/>
      <c r="AA12" s="296"/>
      <c r="AB12" s="296"/>
      <c r="AC12" s="296"/>
      <c r="AD12" s="296"/>
      <c r="AE12" s="296"/>
      <c r="AF12" s="296"/>
      <c r="AG12" s="296"/>
      <c r="AH12" s="296"/>
      <c r="AI12" s="280"/>
      <c r="AJ12" s="280"/>
      <c r="AK12" s="280"/>
      <c r="AN12" s="336"/>
    </row>
    <row r="13" spans="1:78" ht="37.950000000000003" customHeight="1" x14ac:dyDescent="0.2">
      <c r="A13" s="280"/>
      <c r="B13" s="280"/>
      <c r="C13" s="280"/>
      <c r="D13" s="280"/>
      <c r="E13" s="280"/>
      <c r="F13" s="280"/>
      <c r="G13" s="280"/>
      <c r="H13" s="280"/>
      <c r="I13" s="280"/>
      <c r="J13" s="280"/>
      <c r="K13" s="280"/>
      <c r="L13" s="280"/>
      <c r="M13" s="280"/>
      <c r="N13" s="280"/>
      <c r="O13" s="280"/>
      <c r="P13" s="280"/>
      <c r="Q13" s="280"/>
      <c r="R13" s="280"/>
      <c r="S13" s="280"/>
      <c r="T13" s="280"/>
      <c r="U13" s="280"/>
      <c r="V13" s="280"/>
      <c r="W13" s="280"/>
      <c r="X13" s="280"/>
      <c r="Y13" s="280"/>
      <c r="Z13" s="280"/>
      <c r="AA13" s="280"/>
      <c r="AB13" s="280"/>
      <c r="AC13" s="280"/>
      <c r="AD13" s="280"/>
      <c r="AE13" s="280"/>
      <c r="AF13" s="280"/>
      <c r="AG13" s="280"/>
      <c r="AH13" s="280"/>
      <c r="AI13" s="356"/>
      <c r="AJ13" s="356"/>
      <c r="AK13" s="356"/>
      <c r="AL13" s="335"/>
      <c r="AM13" s="335"/>
      <c r="AN13" s="337"/>
      <c r="AO13" s="335"/>
      <c r="AP13" s="335"/>
      <c r="AQ13" s="335"/>
      <c r="AR13" s="335"/>
      <c r="AS13" s="335"/>
      <c r="AT13" s="335"/>
      <c r="AU13" s="335"/>
      <c r="AV13" s="335"/>
      <c r="AW13" s="335"/>
      <c r="AX13" s="335"/>
      <c r="AY13" s="335"/>
      <c r="AZ13" s="335"/>
      <c r="BA13" s="335"/>
      <c r="BB13" s="335"/>
      <c r="BC13" s="335"/>
      <c r="BD13" s="335"/>
      <c r="BE13" s="335"/>
      <c r="BF13" s="335"/>
      <c r="BG13" s="335"/>
      <c r="BH13" s="335"/>
      <c r="BI13" s="335"/>
      <c r="BJ13" s="335"/>
      <c r="BK13" s="335"/>
      <c r="BL13" s="335"/>
      <c r="BM13" s="335"/>
      <c r="BN13" s="335"/>
      <c r="BO13" s="335"/>
      <c r="BP13" s="335"/>
      <c r="BQ13" s="335"/>
      <c r="BR13" s="335"/>
      <c r="BS13" s="335"/>
      <c r="BT13" s="335"/>
      <c r="BU13" s="335"/>
      <c r="BV13" s="335"/>
      <c r="BW13" s="335"/>
      <c r="BX13" s="335"/>
      <c r="BY13" s="335"/>
      <c r="BZ13" s="335"/>
    </row>
    <row r="14" spans="1:78" ht="24" customHeight="1" x14ac:dyDescent="0.2">
      <c r="A14" s="280"/>
      <c r="B14" s="962" t="s">
        <v>194</v>
      </c>
      <c r="C14" s="962"/>
      <c r="D14" s="962"/>
      <c r="E14" s="962"/>
      <c r="F14" s="962"/>
      <c r="G14" s="962"/>
      <c r="H14" s="962"/>
      <c r="I14" s="962"/>
      <c r="J14" s="962"/>
      <c r="K14" s="962"/>
      <c r="L14" s="962"/>
      <c r="M14" s="962"/>
      <c r="N14" s="962"/>
      <c r="O14" s="962"/>
      <c r="P14" s="962"/>
      <c r="Q14" s="962"/>
      <c r="R14" s="962"/>
      <c r="S14" s="962"/>
      <c r="T14" s="962"/>
      <c r="U14" s="280"/>
      <c r="V14" s="280"/>
      <c r="W14" s="280"/>
      <c r="X14" s="280"/>
      <c r="Y14" s="280"/>
      <c r="Z14" s="280"/>
      <c r="AA14" s="280"/>
      <c r="AB14" s="280"/>
      <c r="AC14" s="280"/>
      <c r="AD14" s="280"/>
      <c r="AE14" s="280"/>
      <c r="AF14" s="280"/>
      <c r="AG14" s="280"/>
      <c r="AH14" s="280"/>
      <c r="AI14" s="280"/>
      <c r="AJ14" s="280"/>
      <c r="AK14" s="280"/>
      <c r="AN14" s="336"/>
      <c r="AP14" s="280"/>
      <c r="AQ14" s="962" t="s">
        <v>194</v>
      </c>
      <c r="AR14" s="962"/>
      <c r="AS14" s="962"/>
      <c r="AT14" s="962"/>
      <c r="AU14" s="962"/>
      <c r="AV14" s="962"/>
      <c r="AW14" s="962"/>
      <c r="AX14" s="962"/>
      <c r="AY14" s="962"/>
      <c r="AZ14" s="962"/>
      <c r="BA14" s="962"/>
      <c r="BB14" s="962"/>
      <c r="BC14" s="962"/>
      <c r="BD14" s="962"/>
      <c r="BE14" s="962"/>
      <c r="BF14" s="962"/>
      <c r="BG14" s="962"/>
      <c r="BH14" s="962"/>
      <c r="BI14" s="962"/>
      <c r="BJ14" s="280"/>
      <c r="BK14" s="280"/>
      <c r="BL14" s="280"/>
      <c r="BM14" s="280"/>
      <c r="BN14" s="280"/>
      <c r="BO14" s="280"/>
      <c r="BP14" s="280"/>
      <c r="BQ14" s="280"/>
      <c r="BR14" s="280"/>
      <c r="BS14" s="280"/>
      <c r="BT14" s="280"/>
      <c r="BU14" s="280"/>
      <c r="BV14" s="280"/>
      <c r="BW14" s="280"/>
    </row>
    <row r="15" spans="1:78" ht="27" customHeight="1" x14ac:dyDescent="0.2">
      <c r="A15" s="868"/>
      <c r="B15" s="868"/>
      <c r="C15" s="280"/>
      <c r="D15" s="280"/>
      <c r="E15" s="280"/>
      <c r="F15" s="280"/>
      <c r="G15" s="280"/>
      <c r="H15" s="280"/>
      <c r="I15" s="280"/>
      <c r="J15" s="280"/>
      <c r="K15" s="957" t="s">
        <v>195</v>
      </c>
      <c r="L15" s="957"/>
      <c r="M15" s="957"/>
      <c r="N15" s="957"/>
      <c r="O15" s="957"/>
      <c r="P15" s="957"/>
      <c r="Q15" s="957"/>
      <c r="R15" s="957"/>
      <c r="S15" s="957"/>
      <c r="T15" s="957"/>
      <c r="U15" s="957"/>
      <c r="V15" s="957"/>
      <c r="W15" s="957"/>
      <c r="X15" s="957"/>
      <c r="Y15" s="957"/>
      <c r="Z15" s="957"/>
      <c r="AA15" s="957"/>
      <c r="AB15" s="957"/>
      <c r="AC15" s="280"/>
      <c r="AD15" s="280"/>
      <c r="AE15" s="280"/>
      <c r="AF15" s="280"/>
      <c r="AG15" s="280"/>
      <c r="AH15" s="280"/>
      <c r="AI15" s="280"/>
      <c r="AJ15" s="280"/>
      <c r="AK15" s="280"/>
      <c r="AN15" s="336"/>
      <c r="AP15" s="868"/>
      <c r="AQ15" s="868"/>
      <c r="AR15" s="280"/>
      <c r="AS15" s="280"/>
      <c r="AT15" s="280"/>
      <c r="AU15" s="280"/>
      <c r="AV15" s="280"/>
      <c r="AW15" s="280"/>
      <c r="AX15" s="280"/>
      <c r="AY15" s="280"/>
      <c r="AZ15" s="957" t="s">
        <v>195</v>
      </c>
      <c r="BA15" s="957"/>
      <c r="BB15" s="957"/>
      <c r="BC15" s="957"/>
      <c r="BD15" s="957"/>
      <c r="BE15" s="957"/>
      <c r="BF15" s="957"/>
      <c r="BG15" s="957"/>
      <c r="BH15" s="957"/>
      <c r="BI15" s="957"/>
      <c r="BJ15" s="957"/>
      <c r="BK15" s="957"/>
      <c r="BL15" s="957"/>
      <c r="BM15" s="957"/>
      <c r="BN15" s="957"/>
      <c r="BO15" s="957"/>
      <c r="BP15" s="957"/>
      <c r="BQ15" s="957"/>
      <c r="BR15" s="280"/>
      <c r="BS15" s="280"/>
      <c r="BT15" s="280"/>
      <c r="BU15" s="280"/>
      <c r="BV15" s="280"/>
      <c r="BW15" s="280"/>
    </row>
    <row r="16" spans="1:78" ht="27" customHeight="1" thickBot="1" x14ac:dyDescent="0.25">
      <c r="A16" s="280"/>
      <c r="B16" s="280"/>
      <c r="C16" s="280"/>
      <c r="D16" s="280"/>
      <c r="E16" s="280"/>
      <c r="F16" s="280"/>
      <c r="G16" s="280"/>
      <c r="H16" s="280"/>
      <c r="I16" s="280"/>
      <c r="J16" s="958" t="s">
        <v>224</v>
      </c>
      <c r="K16" s="958"/>
      <c r="L16" s="958"/>
      <c r="M16" s="338">
        <f>$M$3</f>
        <v>1</v>
      </c>
      <c r="N16" s="958" t="s">
        <v>196</v>
      </c>
      <c r="O16" s="958"/>
      <c r="P16" s="958"/>
      <c r="Q16" s="339"/>
      <c r="R16" s="862">
        <f>国語!$A$25</f>
        <v>3</v>
      </c>
      <c r="S16" s="862"/>
      <c r="T16" s="862" t="s">
        <v>197</v>
      </c>
      <c r="U16" s="862"/>
      <c r="V16" s="338"/>
      <c r="W16" s="338" t="s">
        <v>198</v>
      </c>
      <c r="X16" s="338"/>
      <c r="Y16" s="338"/>
      <c r="Z16" s="338"/>
      <c r="AA16" s="959">
        <f>国語!$B$25</f>
        <v>0</v>
      </c>
      <c r="AB16" s="959"/>
      <c r="AC16" s="959"/>
      <c r="AD16" s="959"/>
      <c r="AE16" s="959"/>
      <c r="AF16" s="959"/>
      <c r="AG16" s="959"/>
      <c r="AH16" s="959"/>
      <c r="AI16" s="339"/>
      <c r="AJ16" s="339"/>
      <c r="AK16" s="339"/>
      <c r="AN16" s="336"/>
      <c r="AP16" s="280"/>
      <c r="AQ16" s="280"/>
      <c r="AR16" s="280"/>
      <c r="AS16" s="280"/>
      <c r="AT16" s="280"/>
      <c r="AU16" s="280"/>
      <c r="AV16" s="280"/>
      <c r="AW16" s="280"/>
      <c r="AX16" s="280"/>
      <c r="AY16" s="958" t="s">
        <v>224</v>
      </c>
      <c r="AZ16" s="958"/>
      <c r="BA16" s="958"/>
      <c r="BB16" s="338">
        <f>$M$3</f>
        <v>1</v>
      </c>
      <c r="BC16" s="958" t="s">
        <v>196</v>
      </c>
      <c r="BD16" s="958"/>
      <c r="BE16" s="958"/>
      <c r="BF16" s="339"/>
      <c r="BG16" s="862">
        <f>国語!$A$26</f>
        <v>4</v>
      </c>
      <c r="BH16" s="862"/>
      <c r="BI16" s="862" t="s">
        <v>197</v>
      </c>
      <c r="BJ16" s="862"/>
      <c r="BK16" s="338"/>
      <c r="BL16" s="338" t="s">
        <v>198</v>
      </c>
      <c r="BM16" s="338"/>
      <c r="BN16" s="338"/>
      <c r="BO16" s="338"/>
      <c r="BP16" s="959">
        <f>国語!$B$26</f>
        <v>0</v>
      </c>
      <c r="BQ16" s="959"/>
      <c r="BR16" s="959"/>
      <c r="BS16" s="959"/>
      <c r="BT16" s="959"/>
      <c r="BU16" s="959"/>
      <c r="BV16" s="959"/>
      <c r="BW16" s="959"/>
    </row>
    <row r="17" spans="1:78" ht="15.6" customHeight="1" x14ac:dyDescent="0.2">
      <c r="A17" s="899" t="s">
        <v>199</v>
      </c>
      <c r="B17" s="900"/>
      <c r="C17" s="900"/>
      <c r="D17" s="900"/>
      <c r="E17" s="900"/>
      <c r="F17" s="899" t="s">
        <v>201</v>
      </c>
      <c r="G17" s="900"/>
      <c r="H17" s="900"/>
      <c r="I17" s="900"/>
      <c r="J17" s="901"/>
      <c r="K17" s="875" t="s">
        <v>260</v>
      </c>
      <c r="L17" s="876"/>
      <c r="M17" s="876"/>
      <c r="N17" s="876"/>
      <c r="O17" s="877"/>
      <c r="P17" s="875" t="s">
        <v>260</v>
      </c>
      <c r="Q17" s="876"/>
      <c r="R17" s="876"/>
      <c r="S17" s="876"/>
      <c r="T17" s="877"/>
      <c r="U17" s="875" t="s">
        <v>261</v>
      </c>
      <c r="V17" s="876"/>
      <c r="W17" s="876"/>
      <c r="X17" s="876"/>
      <c r="Y17" s="906"/>
      <c r="Z17" s="948" t="s">
        <v>205</v>
      </c>
      <c r="AA17" s="949"/>
      <c r="AB17" s="950"/>
      <c r="AC17" s="875" t="s">
        <v>259</v>
      </c>
      <c r="AD17" s="876"/>
      <c r="AE17" s="877"/>
      <c r="AF17" s="916" t="s">
        <v>173</v>
      </c>
      <c r="AG17" s="900"/>
      <c r="AH17" s="900"/>
      <c r="AI17" s="875" t="s">
        <v>242</v>
      </c>
      <c r="AJ17" s="876"/>
      <c r="AK17" s="884"/>
      <c r="AN17" s="336"/>
      <c r="AP17" s="899" t="s">
        <v>199</v>
      </c>
      <c r="AQ17" s="900"/>
      <c r="AR17" s="900"/>
      <c r="AS17" s="900"/>
      <c r="AT17" s="900"/>
      <c r="AU17" s="899" t="s">
        <v>201</v>
      </c>
      <c r="AV17" s="900"/>
      <c r="AW17" s="900"/>
      <c r="AX17" s="900"/>
      <c r="AY17" s="901"/>
      <c r="AZ17" s="875" t="s">
        <v>260</v>
      </c>
      <c r="BA17" s="876"/>
      <c r="BB17" s="876"/>
      <c r="BC17" s="876"/>
      <c r="BD17" s="877"/>
      <c r="BE17" s="875" t="s">
        <v>260</v>
      </c>
      <c r="BF17" s="876"/>
      <c r="BG17" s="876"/>
      <c r="BH17" s="876"/>
      <c r="BI17" s="877"/>
      <c r="BJ17" s="875" t="s">
        <v>261</v>
      </c>
      <c r="BK17" s="876"/>
      <c r="BL17" s="876"/>
      <c r="BM17" s="876"/>
      <c r="BN17" s="906"/>
      <c r="BO17" s="948" t="s">
        <v>205</v>
      </c>
      <c r="BP17" s="949"/>
      <c r="BQ17" s="950"/>
      <c r="BR17" s="875" t="s">
        <v>259</v>
      </c>
      <c r="BS17" s="876"/>
      <c r="BT17" s="877"/>
      <c r="BU17" s="916" t="s">
        <v>173</v>
      </c>
      <c r="BV17" s="900"/>
      <c r="BW17" s="900"/>
      <c r="BX17" s="920" t="s">
        <v>242</v>
      </c>
      <c r="BY17" s="921"/>
      <c r="BZ17" s="922"/>
    </row>
    <row r="18" spans="1:78" ht="15.6" customHeight="1" x14ac:dyDescent="0.2">
      <c r="A18" s="902"/>
      <c r="B18" s="862"/>
      <c r="C18" s="862"/>
      <c r="D18" s="862"/>
      <c r="E18" s="862"/>
      <c r="F18" s="902"/>
      <c r="G18" s="862"/>
      <c r="H18" s="862"/>
      <c r="I18" s="862"/>
      <c r="J18" s="903"/>
      <c r="K18" s="878" t="s">
        <v>223</v>
      </c>
      <c r="L18" s="879"/>
      <c r="M18" s="879"/>
      <c r="N18" s="879"/>
      <c r="O18" s="880"/>
      <c r="P18" s="878" t="s">
        <v>202</v>
      </c>
      <c r="Q18" s="879"/>
      <c r="R18" s="879"/>
      <c r="S18" s="879"/>
      <c r="T18" s="880"/>
      <c r="U18" s="878" t="s">
        <v>202</v>
      </c>
      <c r="V18" s="879"/>
      <c r="W18" s="879"/>
      <c r="X18" s="879"/>
      <c r="Y18" s="960"/>
      <c r="Z18" s="951"/>
      <c r="AA18" s="952"/>
      <c r="AB18" s="953"/>
      <c r="AC18" s="878" t="s">
        <v>173</v>
      </c>
      <c r="AD18" s="879"/>
      <c r="AE18" s="880"/>
      <c r="AF18" s="885"/>
      <c r="AG18" s="862"/>
      <c r="AH18" s="862"/>
      <c r="AI18" s="885" t="s">
        <v>173</v>
      </c>
      <c r="AJ18" s="862"/>
      <c r="AK18" s="886"/>
      <c r="AN18" s="336"/>
      <c r="AP18" s="902"/>
      <c r="AQ18" s="862"/>
      <c r="AR18" s="862"/>
      <c r="AS18" s="862"/>
      <c r="AT18" s="862"/>
      <c r="AU18" s="902"/>
      <c r="AV18" s="862"/>
      <c r="AW18" s="862"/>
      <c r="AX18" s="862"/>
      <c r="AY18" s="903"/>
      <c r="AZ18" s="878" t="s">
        <v>223</v>
      </c>
      <c r="BA18" s="879"/>
      <c r="BB18" s="879"/>
      <c r="BC18" s="879"/>
      <c r="BD18" s="880"/>
      <c r="BE18" s="878" t="s">
        <v>202</v>
      </c>
      <c r="BF18" s="879"/>
      <c r="BG18" s="879"/>
      <c r="BH18" s="879"/>
      <c r="BI18" s="880"/>
      <c r="BJ18" s="878" t="s">
        <v>202</v>
      </c>
      <c r="BK18" s="879"/>
      <c r="BL18" s="879"/>
      <c r="BM18" s="879"/>
      <c r="BN18" s="960"/>
      <c r="BO18" s="951"/>
      <c r="BP18" s="952"/>
      <c r="BQ18" s="953"/>
      <c r="BR18" s="878" t="s">
        <v>173</v>
      </c>
      <c r="BS18" s="879"/>
      <c r="BT18" s="880"/>
      <c r="BU18" s="885"/>
      <c r="BV18" s="862"/>
      <c r="BW18" s="862"/>
      <c r="BX18" s="923" t="s">
        <v>173</v>
      </c>
      <c r="BY18" s="734"/>
      <c r="BZ18" s="924"/>
    </row>
    <row r="19" spans="1:78" ht="15.6" customHeight="1" thickBot="1" x14ac:dyDescent="0.25">
      <c r="A19" s="904"/>
      <c r="B19" s="888"/>
      <c r="C19" s="888"/>
      <c r="D19" s="888"/>
      <c r="E19" s="888"/>
      <c r="F19" s="904"/>
      <c r="G19" s="888"/>
      <c r="H19" s="888"/>
      <c r="I19" s="888"/>
      <c r="J19" s="905"/>
      <c r="K19" s="881"/>
      <c r="L19" s="882"/>
      <c r="M19" s="882"/>
      <c r="N19" s="882"/>
      <c r="O19" s="883"/>
      <c r="P19" s="881"/>
      <c r="Q19" s="882"/>
      <c r="R19" s="882"/>
      <c r="S19" s="882"/>
      <c r="T19" s="883"/>
      <c r="U19" s="881"/>
      <c r="V19" s="882"/>
      <c r="W19" s="882"/>
      <c r="X19" s="882"/>
      <c r="Y19" s="961"/>
      <c r="Z19" s="954"/>
      <c r="AA19" s="955"/>
      <c r="AB19" s="956"/>
      <c r="AC19" s="881"/>
      <c r="AD19" s="882"/>
      <c r="AE19" s="883"/>
      <c r="AF19" s="887"/>
      <c r="AG19" s="888"/>
      <c r="AH19" s="888"/>
      <c r="AI19" s="887"/>
      <c r="AJ19" s="888"/>
      <c r="AK19" s="889"/>
      <c r="AN19" s="336"/>
      <c r="AP19" s="904"/>
      <c r="AQ19" s="888"/>
      <c r="AR19" s="888"/>
      <c r="AS19" s="888"/>
      <c r="AT19" s="888"/>
      <c r="AU19" s="904"/>
      <c r="AV19" s="888"/>
      <c r="AW19" s="888"/>
      <c r="AX19" s="888"/>
      <c r="AY19" s="905"/>
      <c r="AZ19" s="881"/>
      <c r="BA19" s="882"/>
      <c r="BB19" s="882"/>
      <c r="BC19" s="882"/>
      <c r="BD19" s="883"/>
      <c r="BE19" s="881"/>
      <c r="BF19" s="882"/>
      <c r="BG19" s="882"/>
      <c r="BH19" s="882"/>
      <c r="BI19" s="883"/>
      <c r="BJ19" s="881"/>
      <c r="BK19" s="882"/>
      <c r="BL19" s="882"/>
      <c r="BM19" s="882"/>
      <c r="BN19" s="961"/>
      <c r="BO19" s="954"/>
      <c r="BP19" s="955"/>
      <c r="BQ19" s="956"/>
      <c r="BR19" s="881"/>
      <c r="BS19" s="882"/>
      <c r="BT19" s="883"/>
      <c r="BU19" s="887"/>
      <c r="BV19" s="888"/>
      <c r="BW19" s="888"/>
      <c r="BX19" s="925"/>
      <c r="BY19" s="926"/>
      <c r="BZ19" s="927"/>
    </row>
    <row r="20" spans="1:78" ht="29.4" customHeight="1" x14ac:dyDescent="0.2">
      <c r="A20" s="946" t="s">
        <v>174</v>
      </c>
      <c r="B20" s="937"/>
      <c r="C20" s="937"/>
      <c r="D20" s="937"/>
      <c r="E20" s="947"/>
      <c r="F20" s="935" t="str">
        <f>IF($F$7="","",IF($F$7=100,"100"))</f>
        <v>100</v>
      </c>
      <c r="G20" s="936"/>
      <c r="H20" s="936"/>
      <c r="I20" s="936"/>
      <c r="J20" s="936"/>
      <c r="K20" s="937">
        <f>IF($F$7="","",IF($F$7=100,国語!$BD$25))</f>
        <v>0</v>
      </c>
      <c r="L20" s="937"/>
      <c r="M20" s="937"/>
      <c r="N20" s="937"/>
      <c r="O20" s="937"/>
      <c r="P20" s="937">
        <f>K20</f>
        <v>0</v>
      </c>
      <c r="Q20" s="937"/>
      <c r="R20" s="937"/>
      <c r="S20" s="937"/>
      <c r="T20" s="937"/>
      <c r="U20" s="938">
        <f>$U$7</f>
        <v>74</v>
      </c>
      <c r="V20" s="938"/>
      <c r="W20" s="938"/>
      <c r="X20" s="938"/>
      <c r="Y20" s="939"/>
      <c r="Z20" s="912" t="str">
        <f>IF(AND(K20&gt;=0,K20&lt;=41,$F$7&gt;0),"〇"," ")</f>
        <v>〇</v>
      </c>
      <c r="AA20" s="913"/>
      <c r="AB20" s="914"/>
      <c r="AC20" s="915" t="str">
        <f>IF(AND(K20&gt;=42,K20&lt;=63,$F$7&gt;0),"〇"," ")</f>
        <v xml:space="preserve"> </v>
      </c>
      <c r="AD20" s="913"/>
      <c r="AE20" s="914"/>
      <c r="AF20" s="915" t="str">
        <f>IF(AND(K20&gt;=64,K20&lt;=83,$F$7&gt;0),"〇"," ")</f>
        <v xml:space="preserve"> </v>
      </c>
      <c r="AG20" s="913"/>
      <c r="AH20" s="914"/>
      <c r="AI20" s="890" t="str">
        <f>IF(AND(K20&gt;=84,$F$7&gt;0),"〇"," ")</f>
        <v xml:space="preserve"> </v>
      </c>
      <c r="AJ20" s="891"/>
      <c r="AK20" s="892"/>
      <c r="AN20" s="336"/>
      <c r="AP20" s="946" t="s">
        <v>174</v>
      </c>
      <c r="AQ20" s="937"/>
      <c r="AR20" s="937"/>
      <c r="AS20" s="937"/>
      <c r="AT20" s="947"/>
      <c r="AU20" s="935" t="str">
        <f>IF($F$7="","",IF($F$7=100,"100"))</f>
        <v>100</v>
      </c>
      <c r="AV20" s="936"/>
      <c r="AW20" s="936"/>
      <c r="AX20" s="936"/>
      <c r="AY20" s="936"/>
      <c r="AZ20" s="937">
        <f>IF($F$7="","",IF($F$7=100,国語!$BD$26))</f>
        <v>0</v>
      </c>
      <c r="BA20" s="937"/>
      <c r="BB20" s="937"/>
      <c r="BC20" s="937"/>
      <c r="BD20" s="937"/>
      <c r="BE20" s="937">
        <f>AZ20</f>
        <v>0</v>
      </c>
      <c r="BF20" s="937"/>
      <c r="BG20" s="937"/>
      <c r="BH20" s="937"/>
      <c r="BI20" s="937"/>
      <c r="BJ20" s="938">
        <f>$U$7</f>
        <v>74</v>
      </c>
      <c r="BK20" s="938"/>
      <c r="BL20" s="938"/>
      <c r="BM20" s="938"/>
      <c r="BN20" s="939"/>
      <c r="BO20" s="912" t="str">
        <f>IF(AND(AZ20&gt;=0,AZ20&lt;=41,$F$7&gt;0),"〇"," ")</f>
        <v>〇</v>
      </c>
      <c r="BP20" s="913"/>
      <c r="BQ20" s="914"/>
      <c r="BR20" s="915" t="str">
        <f>IF(AND(AZ20&gt;=42,AZ20&lt;=63,$F$7&gt;0),"〇"," ")</f>
        <v xml:space="preserve"> </v>
      </c>
      <c r="BS20" s="913"/>
      <c r="BT20" s="914"/>
      <c r="BU20" s="915" t="str">
        <f>IF(AND(AZ20&gt;=64,AZ20&lt;=83,$F$7&gt;0),"〇"," ")</f>
        <v xml:space="preserve"> </v>
      </c>
      <c r="BV20" s="913"/>
      <c r="BW20" s="914"/>
      <c r="BX20" s="890" t="str">
        <f>IF(AND(AZ20&gt;=84,$F$7&gt;0),"〇"," ")</f>
        <v xml:space="preserve"> </v>
      </c>
      <c r="BY20" s="891"/>
      <c r="BZ20" s="892"/>
    </row>
    <row r="21" spans="1:78" ht="29.4" customHeight="1" thickBot="1" x14ac:dyDescent="0.25">
      <c r="A21" s="940" t="s">
        <v>175</v>
      </c>
      <c r="B21" s="941"/>
      <c r="C21" s="941"/>
      <c r="D21" s="941"/>
      <c r="E21" s="942"/>
      <c r="F21" s="943" t="str">
        <f>IF($F$8="","",IF($F$8=100,"100"))</f>
        <v>100</v>
      </c>
      <c r="G21" s="944"/>
      <c r="H21" s="944"/>
      <c r="I21" s="944"/>
      <c r="J21" s="944"/>
      <c r="K21" s="941">
        <f>IF($F$8="","",IF($F$8=100,算数!$BF$25))</f>
        <v>0</v>
      </c>
      <c r="L21" s="941"/>
      <c r="M21" s="941"/>
      <c r="N21" s="941"/>
      <c r="O21" s="941"/>
      <c r="P21" s="941">
        <f t="shared" ref="P21" si="2">K21</f>
        <v>0</v>
      </c>
      <c r="Q21" s="941"/>
      <c r="R21" s="941"/>
      <c r="S21" s="941"/>
      <c r="T21" s="941"/>
      <c r="U21" s="929">
        <f>$U$8</f>
        <v>74.900000000000006</v>
      </c>
      <c r="V21" s="929"/>
      <c r="W21" s="929"/>
      <c r="X21" s="929"/>
      <c r="Y21" s="930"/>
      <c r="Z21" s="931" t="str">
        <f>IF(AND(K21&gt;=0,K21&lt;=43,$F$8&gt;0),"〇"," ")</f>
        <v>〇</v>
      </c>
      <c r="AA21" s="932"/>
      <c r="AB21" s="933"/>
      <c r="AC21" s="945" t="str">
        <f>IF(AND(K21&gt;=44,K21&lt;=64,$F$8&gt;0),"〇"," ")</f>
        <v xml:space="preserve"> </v>
      </c>
      <c r="AD21" s="932"/>
      <c r="AE21" s="933"/>
      <c r="AF21" s="945" t="str">
        <f>IF(AND(K21&gt;=65,K21&lt;=84,$F$8&gt;0),"〇"," ")</f>
        <v xml:space="preserve"> </v>
      </c>
      <c r="AG21" s="932"/>
      <c r="AH21" s="933"/>
      <c r="AI21" s="893" t="str">
        <f>IF(AND(K21&gt;=85,$F$8&gt;0),"〇"," ")</f>
        <v xml:space="preserve"> </v>
      </c>
      <c r="AJ21" s="894"/>
      <c r="AK21" s="895"/>
      <c r="AN21" s="336"/>
      <c r="AP21" s="940" t="s">
        <v>175</v>
      </c>
      <c r="AQ21" s="941"/>
      <c r="AR21" s="941"/>
      <c r="AS21" s="941"/>
      <c r="AT21" s="942"/>
      <c r="AU21" s="943" t="str">
        <f>IF($F$8="","",IF($F$8=100,"100"))</f>
        <v>100</v>
      </c>
      <c r="AV21" s="944"/>
      <c r="AW21" s="944"/>
      <c r="AX21" s="944"/>
      <c r="AY21" s="944"/>
      <c r="AZ21" s="941">
        <f>IF($F$8="","",IF($F$8=100,算数!$BF$26))</f>
        <v>0</v>
      </c>
      <c r="BA21" s="941"/>
      <c r="BB21" s="941"/>
      <c r="BC21" s="941"/>
      <c r="BD21" s="941"/>
      <c r="BE21" s="941">
        <f t="shared" ref="BE21" si="3">AZ21</f>
        <v>0</v>
      </c>
      <c r="BF21" s="941"/>
      <c r="BG21" s="941"/>
      <c r="BH21" s="941"/>
      <c r="BI21" s="941"/>
      <c r="BJ21" s="929">
        <f>$U$8</f>
        <v>74.900000000000006</v>
      </c>
      <c r="BK21" s="929"/>
      <c r="BL21" s="929"/>
      <c r="BM21" s="929"/>
      <c r="BN21" s="930"/>
      <c r="BO21" s="931" t="str">
        <f>IF(AND(AZ21&gt;=0,AZ21&lt;=43,$F$8&gt;0),"〇"," ")</f>
        <v>〇</v>
      </c>
      <c r="BP21" s="932"/>
      <c r="BQ21" s="933"/>
      <c r="BR21" s="945" t="str">
        <f>IF(AND(AZ21&gt;=44,AZ21&lt;=64,$F$8&gt;0),"〇"," ")</f>
        <v xml:space="preserve"> </v>
      </c>
      <c r="BS21" s="932"/>
      <c r="BT21" s="933"/>
      <c r="BU21" s="945" t="str">
        <f>IF(AND(AZ21&gt;=65,AZ21&lt;=84,$F$8&gt;0),"〇"," ")</f>
        <v xml:space="preserve"> </v>
      </c>
      <c r="BV21" s="932"/>
      <c r="BW21" s="933"/>
      <c r="BX21" s="893" t="str">
        <f>IF(AND(AZ21&gt;=85,$F$8&gt;0),"〇"," ")</f>
        <v xml:space="preserve"> </v>
      </c>
      <c r="BY21" s="894"/>
      <c r="BZ21" s="895"/>
    </row>
    <row r="22" spans="1:78" ht="29.4" customHeight="1" thickBot="1" x14ac:dyDescent="0.25">
      <c r="A22" s="907" t="s">
        <v>200</v>
      </c>
      <c r="B22" s="908"/>
      <c r="C22" s="908"/>
      <c r="D22" s="908"/>
      <c r="E22" s="934"/>
      <c r="F22" s="907">
        <f>SUM($F$7:$F$8)</f>
        <v>200</v>
      </c>
      <c r="G22" s="908"/>
      <c r="H22" s="908"/>
      <c r="I22" s="908"/>
      <c r="J22" s="908"/>
      <c r="K22" s="908">
        <f>SUM(K20:K21)</f>
        <v>0</v>
      </c>
      <c r="L22" s="908"/>
      <c r="M22" s="908"/>
      <c r="N22" s="908"/>
      <c r="O22" s="908"/>
      <c r="P22" s="909">
        <f>K22/F22*100</f>
        <v>0</v>
      </c>
      <c r="Q22" s="909"/>
      <c r="R22" s="909"/>
      <c r="S22" s="909"/>
      <c r="T22" s="909"/>
      <c r="U22" s="910"/>
      <c r="V22" s="910"/>
      <c r="W22" s="910"/>
      <c r="X22" s="910"/>
      <c r="Y22" s="896"/>
      <c r="Z22" s="911"/>
      <c r="AA22" s="910"/>
      <c r="AB22" s="910"/>
      <c r="AC22" s="910"/>
      <c r="AD22" s="910"/>
      <c r="AE22" s="910"/>
      <c r="AF22" s="910"/>
      <c r="AG22" s="910"/>
      <c r="AH22" s="896"/>
      <c r="AI22" s="896"/>
      <c r="AJ22" s="897"/>
      <c r="AK22" s="898"/>
      <c r="AN22" s="336"/>
      <c r="AP22" s="907" t="s">
        <v>200</v>
      </c>
      <c r="AQ22" s="908"/>
      <c r="AR22" s="908"/>
      <c r="AS22" s="908"/>
      <c r="AT22" s="934"/>
      <c r="AU22" s="907">
        <f>SUM($F$7:$F$8)</f>
        <v>200</v>
      </c>
      <c r="AV22" s="908"/>
      <c r="AW22" s="908"/>
      <c r="AX22" s="908"/>
      <c r="AY22" s="908"/>
      <c r="AZ22" s="908">
        <f>SUM(AZ20:AZ21)</f>
        <v>0</v>
      </c>
      <c r="BA22" s="908"/>
      <c r="BB22" s="908"/>
      <c r="BC22" s="908"/>
      <c r="BD22" s="908"/>
      <c r="BE22" s="909">
        <f>AZ22/AU22*100</f>
        <v>0</v>
      </c>
      <c r="BF22" s="909"/>
      <c r="BG22" s="909"/>
      <c r="BH22" s="909"/>
      <c r="BI22" s="909"/>
      <c r="BJ22" s="910"/>
      <c r="BK22" s="910"/>
      <c r="BL22" s="910"/>
      <c r="BM22" s="910"/>
      <c r="BN22" s="896"/>
      <c r="BO22" s="911"/>
      <c r="BP22" s="910"/>
      <c r="BQ22" s="910"/>
      <c r="BR22" s="910"/>
      <c r="BS22" s="910"/>
      <c r="BT22" s="910"/>
      <c r="BU22" s="910"/>
      <c r="BV22" s="910"/>
      <c r="BW22" s="896"/>
      <c r="BX22" s="917"/>
      <c r="BY22" s="918"/>
      <c r="BZ22" s="919"/>
    </row>
    <row r="23" spans="1:78" ht="24" customHeight="1" x14ac:dyDescent="0.2">
      <c r="A23" s="280"/>
      <c r="B23" s="280"/>
      <c r="C23" s="280"/>
      <c r="D23" s="280"/>
      <c r="E23" s="280"/>
      <c r="F23" s="280"/>
      <c r="G23" s="280"/>
      <c r="H23" s="280"/>
      <c r="I23" s="280"/>
      <c r="J23" s="280"/>
      <c r="K23" s="280"/>
      <c r="L23" s="280"/>
      <c r="M23" s="280"/>
      <c r="N23" s="280"/>
      <c r="O23" s="280"/>
      <c r="P23" s="280"/>
      <c r="Q23" s="280"/>
      <c r="R23" s="280"/>
      <c r="S23" s="280"/>
      <c r="T23" s="280"/>
      <c r="U23" s="280"/>
      <c r="V23" s="280"/>
      <c r="W23" s="280"/>
      <c r="X23" s="280"/>
      <c r="Y23" s="280"/>
      <c r="Z23" s="280"/>
      <c r="AA23" s="280"/>
      <c r="AB23" s="280"/>
      <c r="AC23" s="280"/>
      <c r="AD23" s="280"/>
      <c r="AE23" s="280"/>
      <c r="AF23" s="280"/>
      <c r="AG23" s="280"/>
      <c r="AH23" s="280"/>
      <c r="AI23" s="280"/>
      <c r="AJ23" s="280"/>
      <c r="AK23" s="280"/>
      <c r="AN23" s="336"/>
    </row>
    <row r="24" spans="1:78" ht="24" customHeight="1" x14ac:dyDescent="0.2">
      <c r="A24" s="280"/>
      <c r="B24" s="962" t="s">
        <v>194</v>
      </c>
      <c r="C24" s="962"/>
      <c r="D24" s="962"/>
      <c r="E24" s="962"/>
      <c r="F24" s="962"/>
      <c r="G24" s="962"/>
      <c r="H24" s="962"/>
      <c r="I24" s="962"/>
      <c r="J24" s="962"/>
      <c r="K24" s="962"/>
      <c r="L24" s="962"/>
      <c r="M24" s="962"/>
      <c r="N24" s="962"/>
      <c r="O24" s="962"/>
      <c r="P24" s="962"/>
      <c r="Q24" s="962"/>
      <c r="R24" s="962"/>
      <c r="S24" s="962"/>
      <c r="T24" s="962"/>
      <c r="U24" s="280"/>
      <c r="V24" s="280"/>
      <c r="W24" s="280"/>
      <c r="X24" s="280"/>
      <c r="Y24" s="280"/>
      <c r="Z24" s="280"/>
      <c r="AA24" s="280"/>
      <c r="AB24" s="280"/>
      <c r="AC24" s="280"/>
      <c r="AD24" s="280"/>
      <c r="AE24" s="280"/>
      <c r="AF24" s="280"/>
      <c r="AG24" s="280"/>
      <c r="AH24" s="280"/>
      <c r="AI24" s="280"/>
      <c r="AJ24" s="280"/>
      <c r="AK24" s="280"/>
      <c r="AN24" s="336"/>
      <c r="AP24" s="280"/>
      <c r="AQ24" s="962" t="s">
        <v>194</v>
      </c>
      <c r="AR24" s="962"/>
      <c r="AS24" s="962"/>
      <c r="AT24" s="962"/>
      <c r="AU24" s="962"/>
      <c r="AV24" s="962"/>
      <c r="AW24" s="962"/>
      <c r="AX24" s="962"/>
      <c r="AY24" s="962"/>
      <c r="AZ24" s="962"/>
      <c r="BA24" s="962"/>
      <c r="BB24" s="962"/>
      <c r="BC24" s="962"/>
      <c r="BD24" s="962"/>
      <c r="BE24" s="962"/>
      <c r="BF24" s="962"/>
      <c r="BG24" s="962"/>
      <c r="BH24" s="962"/>
      <c r="BI24" s="962"/>
      <c r="BJ24" s="280"/>
      <c r="BK24" s="280"/>
      <c r="BL24" s="280"/>
      <c r="BM24" s="280"/>
      <c r="BN24" s="280"/>
      <c r="BO24" s="280"/>
      <c r="BP24" s="280"/>
      <c r="BQ24" s="280"/>
      <c r="BR24" s="280"/>
      <c r="BS24" s="280"/>
      <c r="BT24" s="280"/>
      <c r="BU24" s="280"/>
      <c r="BV24" s="280"/>
      <c r="BW24" s="280"/>
    </row>
    <row r="25" spans="1:78" ht="27" customHeight="1" x14ac:dyDescent="0.2">
      <c r="A25" s="868"/>
      <c r="B25" s="868"/>
      <c r="C25" s="280"/>
      <c r="D25" s="280"/>
      <c r="E25" s="280"/>
      <c r="F25" s="280"/>
      <c r="G25" s="280"/>
      <c r="H25" s="280"/>
      <c r="I25" s="280"/>
      <c r="J25" s="280"/>
      <c r="K25" s="957" t="s">
        <v>195</v>
      </c>
      <c r="L25" s="957"/>
      <c r="M25" s="957"/>
      <c r="N25" s="957"/>
      <c r="O25" s="957"/>
      <c r="P25" s="957"/>
      <c r="Q25" s="957"/>
      <c r="R25" s="957"/>
      <c r="S25" s="957"/>
      <c r="T25" s="957"/>
      <c r="U25" s="957"/>
      <c r="V25" s="957"/>
      <c r="W25" s="957"/>
      <c r="X25" s="957"/>
      <c r="Y25" s="957"/>
      <c r="Z25" s="957"/>
      <c r="AA25" s="957"/>
      <c r="AB25" s="957"/>
      <c r="AC25" s="280"/>
      <c r="AD25" s="280"/>
      <c r="AE25" s="280"/>
      <c r="AF25" s="280"/>
      <c r="AG25" s="280"/>
      <c r="AH25" s="280"/>
      <c r="AI25" s="280"/>
      <c r="AJ25" s="280"/>
      <c r="AK25" s="280"/>
      <c r="AN25" s="336"/>
      <c r="AP25" s="868"/>
      <c r="AQ25" s="868"/>
      <c r="AR25" s="280"/>
      <c r="AS25" s="280"/>
      <c r="AT25" s="280"/>
      <c r="AU25" s="280"/>
      <c r="AV25" s="280"/>
      <c r="AW25" s="280"/>
      <c r="AX25" s="280"/>
      <c r="AY25" s="280"/>
      <c r="AZ25" s="957" t="s">
        <v>195</v>
      </c>
      <c r="BA25" s="957"/>
      <c r="BB25" s="957"/>
      <c r="BC25" s="957"/>
      <c r="BD25" s="957"/>
      <c r="BE25" s="957"/>
      <c r="BF25" s="957"/>
      <c r="BG25" s="957"/>
      <c r="BH25" s="957"/>
      <c r="BI25" s="957"/>
      <c r="BJ25" s="957"/>
      <c r="BK25" s="957"/>
      <c r="BL25" s="957"/>
      <c r="BM25" s="957"/>
      <c r="BN25" s="957"/>
      <c r="BO25" s="957"/>
      <c r="BP25" s="957"/>
      <c r="BQ25" s="957"/>
      <c r="BR25" s="280"/>
      <c r="BS25" s="280"/>
      <c r="BT25" s="280"/>
      <c r="BU25" s="280"/>
      <c r="BV25" s="280"/>
      <c r="BW25" s="280"/>
    </row>
    <row r="26" spans="1:78" ht="27" customHeight="1" thickBot="1" x14ac:dyDescent="0.25">
      <c r="A26" s="280"/>
      <c r="B26" s="280"/>
      <c r="C26" s="280"/>
      <c r="D26" s="280"/>
      <c r="E26" s="280"/>
      <c r="F26" s="280"/>
      <c r="G26" s="280"/>
      <c r="H26" s="280"/>
      <c r="I26" s="280"/>
      <c r="J26" s="958" t="s">
        <v>224</v>
      </c>
      <c r="K26" s="958"/>
      <c r="L26" s="958"/>
      <c r="M26" s="338">
        <f>$M$3</f>
        <v>1</v>
      </c>
      <c r="N26" s="958" t="s">
        <v>196</v>
      </c>
      <c r="O26" s="958"/>
      <c r="P26" s="958"/>
      <c r="Q26" s="339"/>
      <c r="R26" s="862">
        <f>国語!$A$27</f>
        <v>5</v>
      </c>
      <c r="S26" s="862"/>
      <c r="T26" s="862" t="s">
        <v>197</v>
      </c>
      <c r="U26" s="862"/>
      <c r="V26" s="338"/>
      <c r="W26" s="338" t="s">
        <v>198</v>
      </c>
      <c r="X26" s="338"/>
      <c r="Y26" s="338"/>
      <c r="Z26" s="338"/>
      <c r="AA26" s="959">
        <f>国語!$B$27</f>
        <v>0</v>
      </c>
      <c r="AB26" s="959"/>
      <c r="AC26" s="959"/>
      <c r="AD26" s="959"/>
      <c r="AE26" s="959"/>
      <c r="AF26" s="959"/>
      <c r="AG26" s="959"/>
      <c r="AH26" s="959"/>
      <c r="AI26" s="339"/>
      <c r="AJ26" s="339"/>
      <c r="AK26" s="339"/>
      <c r="AN26" s="336"/>
      <c r="AP26" s="280"/>
      <c r="AQ26" s="280"/>
      <c r="AR26" s="280"/>
      <c r="AS26" s="280"/>
      <c r="AT26" s="280"/>
      <c r="AU26" s="280"/>
      <c r="AV26" s="280"/>
      <c r="AW26" s="280"/>
      <c r="AX26" s="280"/>
      <c r="AY26" s="958" t="s">
        <v>224</v>
      </c>
      <c r="AZ26" s="958"/>
      <c r="BA26" s="958"/>
      <c r="BB26" s="338">
        <f>$M$3</f>
        <v>1</v>
      </c>
      <c r="BC26" s="958" t="s">
        <v>196</v>
      </c>
      <c r="BD26" s="958"/>
      <c r="BE26" s="958"/>
      <c r="BF26" s="339"/>
      <c r="BG26" s="862">
        <f>国語!$A$28</f>
        <v>6</v>
      </c>
      <c r="BH26" s="862"/>
      <c r="BI26" s="862" t="s">
        <v>197</v>
      </c>
      <c r="BJ26" s="862"/>
      <c r="BK26" s="338"/>
      <c r="BL26" s="338" t="s">
        <v>198</v>
      </c>
      <c r="BM26" s="338"/>
      <c r="BN26" s="338"/>
      <c r="BO26" s="338"/>
      <c r="BP26" s="959">
        <f>国語!$B$28</f>
        <v>0</v>
      </c>
      <c r="BQ26" s="959"/>
      <c r="BR26" s="959"/>
      <c r="BS26" s="959"/>
      <c r="BT26" s="959"/>
      <c r="BU26" s="959"/>
      <c r="BV26" s="959"/>
      <c r="BW26" s="959"/>
    </row>
    <row r="27" spans="1:78" ht="13.95" customHeight="1" x14ac:dyDescent="0.2">
      <c r="A27" s="899" t="s">
        <v>199</v>
      </c>
      <c r="B27" s="900"/>
      <c r="C27" s="900"/>
      <c r="D27" s="900"/>
      <c r="E27" s="900"/>
      <c r="F27" s="899" t="s">
        <v>201</v>
      </c>
      <c r="G27" s="900"/>
      <c r="H27" s="900"/>
      <c r="I27" s="900"/>
      <c r="J27" s="901"/>
      <c r="K27" s="875" t="s">
        <v>260</v>
      </c>
      <c r="L27" s="876"/>
      <c r="M27" s="876"/>
      <c r="N27" s="876"/>
      <c r="O27" s="877"/>
      <c r="P27" s="875" t="s">
        <v>260</v>
      </c>
      <c r="Q27" s="876"/>
      <c r="R27" s="876"/>
      <c r="S27" s="876"/>
      <c r="T27" s="877"/>
      <c r="U27" s="875" t="s">
        <v>261</v>
      </c>
      <c r="V27" s="876"/>
      <c r="W27" s="876"/>
      <c r="X27" s="876"/>
      <c r="Y27" s="906"/>
      <c r="Z27" s="948" t="s">
        <v>205</v>
      </c>
      <c r="AA27" s="949"/>
      <c r="AB27" s="950"/>
      <c r="AC27" s="875" t="s">
        <v>259</v>
      </c>
      <c r="AD27" s="876"/>
      <c r="AE27" s="877"/>
      <c r="AF27" s="916" t="s">
        <v>173</v>
      </c>
      <c r="AG27" s="900"/>
      <c r="AH27" s="900"/>
      <c r="AI27" s="875" t="s">
        <v>242</v>
      </c>
      <c r="AJ27" s="876"/>
      <c r="AK27" s="884"/>
      <c r="AN27" s="336"/>
      <c r="AP27" s="899" t="s">
        <v>199</v>
      </c>
      <c r="AQ27" s="900"/>
      <c r="AR27" s="900"/>
      <c r="AS27" s="900"/>
      <c r="AT27" s="900"/>
      <c r="AU27" s="899" t="s">
        <v>201</v>
      </c>
      <c r="AV27" s="900"/>
      <c r="AW27" s="900"/>
      <c r="AX27" s="900"/>
      <c r="AY27" s="901"/>
      <c r="AZ27" s="875" t="s">
        <v>260</v>
      </c>
      <c r="BA27" s="876"/>
      <c r="BB27" s="876"/>
      <c r="BC27" s="876"/>
      <c r="BD27" s="877"/>
      <c r="BE27" s="875" t="s">
        <v>260</v>
      </c>
      <c r="BF27" s="876"/>
      <c r="BG27" s="876"/>
      <c r="BH27" s="876"/>
      <c r="BI27" s="877"/>
      <c r="BJ27" s="875" t="s">
        <v>261</v>
      </c>
      <c r="BK27" s="876"/>
      <c r="BL27" s="876"/>
      <c r="BM27" s="876"/>
      <c r="BN27" s="906"/>
      <c r="BO27" s="948" t="s">
        <v>205</v>
      </c>
      <c r="BP27" s="949"/>
      <c r="BQ27" s="950"/>
      <c r="BR27" s="875" t="s">
        <v>259</v>
      </c>
      <c r="BS27" s="876"/>
      <c r="BT27" s="877"/>
      <c r="BU27" s="916" t="s">
        <v>173</v>
      </c>
      <c r="BV27" s="900"/>
      <c r="BW27" s="900"/>
      <c r="BX27" s="920" t="s">
        <v>242</v>
      </c>
      <c r="BY27" s="921"/>
      <c r="BZ27" s="922"/>
    </row>
    <row r="28" spans="1:78" ht="13.95" customHeight="1" x14ac:dyDescent="0.2">
      <c r="A28" s="902"/>
      <c r="B28" s="862"/>
      <c r="C28" s="862"/>
      <c r="D28" s="862"/>
      <c r="E28" s="862"/>
      <c r="F28" s="902"/>
      <c r="G28" s="862"/>
      <c r="H28" s="862"/>
      <c r="I28" s="862"/>
      <c r="J28" s="903"/>
      <c r="K28" s="878" t="s">
        <v>223</v>
      </c>
      <c r="L28" s="879"/>
      <c r="M28" s="879"/>
      <c r="N28" s="879"/>
      <c r="O28" s="880"/>
      <c r="P28" s="878" t="s">
        <v>202</v>
      </c>
      <c r="Q28" s="879"/>
      <c r="R28" s="879"/>
      <c r="S28" s="879"/>
      <c r="T28" s="880"/>
      <c r="U28" s="878" t="s">
        <v>202</v>
      </c>
      <c r="V28" s="879"/>
      <c r="W28" s="879"/>
      <c r="X28" s="879"/>
      <c r="Y28" s="960"/>
      <c r="Z28" s="951"/>
      <c r="AA28" s="952"/>
      <c r="AB28" s="953"/>
      <c r="AC28" s="878" t="s">
        <v>173</v>
      </c>
      <c r="AD28" s="879"/>
      <c r="AE28" s="880"/>
      <c r="AF28" s="885"/>
      <c r="AG28" s="862"/>
      <c r="AH28" s="862"/>
      <c r="AI28" s="885" t="s">
        <v>173</v>
      </c>
      <c r="AJ28" s="862"/>
      <c r="AK28" s="886"/>
      <c r="AN28" s="336"/>
      <c r="AP28" s="902"/>
      <c r="AQ28" s="862"/>
      <c r="AR28" s="862"/>
      <c r="AS28" s="862"/>
      <c r="AT28" s="862"/>
      <c r="AU28" s="902"/>
      <c r="AV28" s="862"/>
      <c r="AW28" s="862"/>
      <c r="AX28" s="862"/>
      <c r="AY28" s="903"/>
      <c r="AZ28" s="878" t="s">
        <v>223</v>
      </c>
      <c r="BA28" s="879"/>
      <c r="BB28" s="879"/>
      <c r="BC28" s="879"/>
      <c r="BD28" s="880"/>
      <c r="BE28" s="878" t="s">
        <v>202</v>
      </c>
      <c r="BF28" s="879"/>
      <c r="BG28" s="879"/>
      <c r="BH28" s="879"/>
      <c r="BI28" s="880"/>
      <c r="BJ28" s="878" t="s">
        <v>202</v>
      </c>
      <c r="BK28" s="879"/>
      <c r="BL28" s="879"/>
      <c r="BM28" s="879"/>
      <c r="BN28" s="960"/>
      <c r="BO28" s="951"/>
      <c r="BP28" s="952"/>
      <c r="BQ28" s="953"/>
      <c r="BR28" s="878" t="s">
        <v>173</v>
      </c>
      <c r="BS28" s="879"/>
      <c r="BT28" s="880"/>
      <c r="BU28" s="885"/>
      <c r="BV28" s="862"/>
      <c r="BW28" s="862"/>
      <c r="BX28" s="923" t="s">
        <v>173</v>
      </c>
      <c r="BY28" s="734"/>
      <c r="BZ28" s="924"/>
    </row>
    <row r="29" spans="1:78" ht="13.95" customHeight="1" thickBot="1" x14ac:dyDescent="0.25">
      <c r="A29" s="904"/>
      <c r="B29" s="888"/>
      <c r="C29" s="888"/>
      <c r="D29" s="888"/>
      <c r="E29" s="888"/>
      <c r="F29" s="904"/>
      <c r="G29" s="888"/>
      <c r="H29" s="888"/>
      <c r="I29" s="888"/>
      <c r="J29" s="905"/>
      <c r="K29" s="881"/>
      <c r="L29" s="882"/>
      <c r="M29" s="882"/>
      <c r="N29" s="882"/>
      <c r="O29" s="883"/>
      <c r="P29" s="881"/>
      <c r="Q29" s="882"/>
      <c r="R29" s="882"/>
      <c r="S29" s="882"/>
      <c r="T29" s="883"/>
      <c r="U29" s="881"/>
      <c r="V29" s="882"/>
      <c r="W29" s="882"/>
      <c r="X29" s="882"/>
      <c r="Y29" s="961"/>
      <c r="Z29" s="954"/>
      <c r="AA29" s="955"/>
      <c r="AB29" s="956"/>
      <c r="AC29" s="881"/>
      <c r="AD29" s="882"/>
      <c r="AE29" s="883"/>
      <c r="AF29" s="887"/>
      <c r="AG29" s="888"/>
      <c r="AH29" s="888"/>
      <c r="AI29" s="887"/>
      <c r="AJ29" s="888"/>
      <c r="AK29" s="889"/>
      <c r="AN29" s="336"/>
      <c r="AP29" s="904"/>
      <c r="AQ29" s="888"/>
      <c r="AR29" s="888"/>
      <c r="AS29" s="888"/>
      <c r="AT29" s="888"/>
      <c r="AU29" s="904"/>
      <c r="AV29" s="888"/>
      <c r="AW29" s="888"/>
      <c r="AX29" s="888"/>
      <c r="AY29" s="905"/>
      <c r="AZ29" s="881"/>
      <c r="BA29" s="882"/>
      <c r="BB29" s="882"/>
      <c r="BC29" s="882"/>
      <c r="BD29" s="883"/>
      <c r="BE29" s="881"/>
      <c r="BF29" s="882"/>
      <c r="BG29" s="882"/>
      <c r="BH29" s="882"/>
      <c r="BI29" s="883"/>
      <c r="BJ29" s="881"/>
      <c r="BK29" s="882"/>
      <c r="BL29" s="882"/>
      <c r="BM29" s="882"/>
      <c r="BN29" s="961"/>
      <c r="BO29" s="954"/>
      <c r="BP29" s="955"/>
      <c r="BQ29" s="956"/>
      <c r="BR29" s="881"/>
      <c r="BS29" s="882"/>
      <c r="BT29" s="883"/>
      <c r="BU29" s="887"/>
      <c r="BV29" s="888"/>
      <c r="BW29" s="888"/>
      <c r="BX29" s="925"/>
      <c r="BY29" s="926"/>
      <c r="BZ29" s="927"/>
    </row>
    <row r="30" spans="1:78" ht="29.4" customHeight="1" x14ac:dyDescent="0.2">
      <c r="A30" s="946" t="s">
        <v>174</v>
      </c>
      <c r="B30" s="937"/>
      <c r="C30" s="937"/>
      <c r="D30" s="937"/>
      <c r="E30" s="947"/>
      <c r="F30" s="935" t="str">
        <f>IF($F$7="","",IF($F$7=100,"100"))</f>
        <v>100</v>
      </c>
      <c r="G30" s="936"/>
      <c r="H30" s="936"/>
      <c r="I30" s="936"/>
      <c r="J30" s="936"/>
      <c r="K30" s="937">
        <f>IF($F$7="","",IF($F$7=100,国語!$BD$27))</f>
        <v>0</v>
      </c>
      <c r="L30" s="937"/>
      <c r="M30" s="937"/>
      <c r="N30" s="937"/>
      <c r="O30" s="937"/>
      <c r="P30" s="937">
        <f>K30</f>
        <v>0</v>
      </c>
      <c r="Q30" s="937"/>
      <c r="R30" s="937"/>
      <c r="S30" s="937"/>
      <c r="T30" s="937"/>
      <c r="U30" s="938">
        <f>$U$7</f>
        <v>74</v>
      </c>
      <c r="V30" s="938"/>
      <c r="W30" s="938"/>
      <c r="X30" s="938"/>
      <c r="Y30" s="939"/>
      <c r="Z30" s="912" t="str">
        <f>IF(AND(K30&gt;=0,K30&lt;=41,$F$7&gt;0),"〇"," ")</f>
        <v>〇</v>
      </c>
      <c r="AA30" s="913"/>
      <c r="AB30" s="914"/>
      <c r="AC30" s="915" t="str">
        <f>IF(AND(K30&gt;=42,K30&lt;=63,$F$7&gt;0),"〇"," ")</f>
        <v xml:space="preserve"> </v>
      </c>
      <c r="AD30" s="913"/>
      <c r="AE30" s="914"/>
      <c r="AF30" s="915" t="str">
        <f>IF(AND(K30&gt;=64,K30&lt;=83,$F$7&gt;0),"〇"," ")</f>
        <v xml:space="preserve"> </v>
      </c>
      <c r="AG30" s="913"/>
      <c r="AH30" s="914"/>
      <c r="AI30" s="890" t="str">
        <f>IF(AND(K30&gt;=84,$F$7&gt;0),"〇"," ")</f>
        <v xml:space="preserve"> </v>
      </c>
      <c r="AJ30" s="891"/>
      <c r="AK30" s="892"/>
      <c r="AN30" s="336"/>
      <c r="AP30" s="946" t="s">
        <v>174</v>
      </c>
      <c r="AQ30" s="937"/>
      <c r="AR30" s="937"/>
      <c r="AS30" s="937"/>
      <c r="AT30" s="947"/>
      <c r="AU30" s="935" t="str">
        <f>IF($F$7="","",IF($F$7=100,"100"))</f>
        <v>100</v>
      </c>
      <c r="AV30" s="936"/>
      <c r="AW30" s="936"/>
      <c r="AX30" s="936"/>
      <c r="AY30" s="936"/>
      <c r="AZ30" s="937">
        <f>IF($F$7="","",IF($F$7=100,国語!$BD$28))</f>
        <v>0</v>
      </c>
      <c r="BA30" s="937"/>
      <c r="BB30" s="937"/>
      <c r="BC30" s="937"/>
      <c r="BD30" s="937"/>
      <c r="BE30" s="937">
        <f>AZ30</f>
        <v>0</v>
      </c>
      <c r="BF30" s="937"/>
      <c r="BG30" s="937"/>
      <c r="BH30" s="937"/>
      <c r="BI30" s="937"/>
      <c r="BJ30" s="938">
        <f>$U$7</f>
        <v>74</v>
      </c>
      <c r="BK30" s="938"/>
      <c r="BL30" s="938"/>
      <c r="BM30" s="938"/>
      <c r="BN30" s="939"/>
      <c r="BO30" s="912" t="str">
        <f>IF(AND(AZ30&gt;=0,AZ30&lt;=41,$F$7&gt;0),"〇"," ")</f>
        <v>〇</v>
      </c>
      <c r="BP30" s="913"/>
      <c r="BQ30" s="914"/>
      <c r="BR30" s="915" t="str">
        <f>IF(AND(AZ30&gt;=42,AZ30&lt;=63,$F$7&gt;0),"〇"," ")</f>
        <v xml:space="preserve"> </v>
      </c>
      <c r="BS30" s="913"/>
      <c r="BT30" s="914"/>
      <c r="BU30" s="915" t="str">
        <f>IF(AND(AZ30&gt;=64,AZ30&lt;=83,$F$7&gt;0),"〇"," ")</f>
        <v xml:space="preserve"> </v>
      </c>
      <c r="BV30" s="913"/>
      <c r="BW30" s="914"/>
      <c r="BX30" s="890" t="str">
        <f>IF(AND(AZ30&gt;=84,$F$7&gt;0),"〇"," ")</f>
        <v xml:space="preserve"> </v>
      </c>
      <c r="BY30" s="891"/>
      <c r="BZ30" s="892"/>
    </row>
    <row r="31" spans="1:78" ht="29.4" customHeight="1" thickBot="1" x14ac:dyDescent="0.25">
      <c r="A31" s="940" t="s">
        <v>175</v>
      </c>
      <c r="B31" s="941"/>
      <c r="C31" s="941"/>
      <c r="D31" s="941"/>
      <c r="E31" s="942"/>
      <c r="F31" s="943" t="str">
        <f>IF($F$8="","",IF($F$8=100,"100"))</f>
        <v>100</v>
      </c>
      <c r="G31" s="944"/>
      <c r="H31" s="944"/>
      <c r="I31" s="944"/>
      <c r="J31" s="944"/>
      <c r="K31" s="941">
        <f>IF($F$8="","",IF($F$8=100,算数!$BF$27))</f>
        <v>0</v>
      </c>
      <c r="L31" s="941"/>
      <c r="M31" s="941"/>
      <c r="N31" s="941"/>
      <c r="O31" s="941"/>
      <c r="P31" s="941">
        <f t="shared" ref="P31" si="4">K31</f>
        <v>0</v>
      </c>
      <c r="Q31" s="941"/>
      <c r="R31" s="941"/>
      <c r="S31" s="941"/>
      <c r="T31" s="941"/>
      <c r="U31" s="929">
        <f>$U$8</f>
        <v>74.900000000000006</v>
      </c>
      <c r="V31" s="929"/>
      <c r="W31" s="929"/>
      <c r="X31" s="929"/>
      <c r="Y31" s="930"/>
      <c r="Z31" s="931" t="str">
        <f>IF(AND(K31&gt;=0,K31&lt;=43,$F$8&gt;0),"〇"," ")</f>
        <v>〇</v>
      </c>
      <c r="AA31" s="932"/>
      <c r="AB31" s="933"/>
      <c r="AC31" s="945" t="str">
        <f>IF(AND(K31&gt;=44,K31&lt;=64,$F$8&gt;0),"〇"," ")</f>
        <v xml:space="preserve"> </v>
      </c>
      <c r="AD31" s="932"/>
      <c r="AE31" s="933"/>
      <c r="AF31" s="945" t="str">
        <f>IF(AND(K31&gt;=65,K31&lt;=84,$F$8&gt;0),"〇"," ")</f>
        <v xml:space="preserve"> </v>
      </c>
      <c r="AG31" s="932"/>
      <c r="AH31" s="933"/>
      <c r="AI31" s="893" t="str">
        <f>IF(AND(K31&gt;=85,$F$8&gt;0),"〇"," ")</f>
        <v xml:space="preserve"> </v>
      </c>
      <c r="AJ31" s="894"/>
      <c r="AK31" s="895"/>
      <c r="AN31" s="336"/>
      <c r="AP31" s="940" t="s">
        <v>175</v>
      </c>
      <c r="AQ31" s="941"/>
      <c r="AR31" s="941"/>
      <c r="AS31" s="941"/>
      <c r="AT31" s="942"/>
      <c r="AU31" s="943" t="str">
        <f>IF($F$8="","",IF($F$8=100,"100"))</f>
        <v>100</v>
      </c>
      <c r="AV31" s="944"/>
      <c r="AW31" s="944"/>
      <c r="AX31" s="944"/>
      <c r="AY31" s="944"/>
      <c r="AZ31" s="941">
        <f>IF($F$8="","",IF($F$8=100,算数!$BF$28))</f>
        <v>0</v>
      </c>
      <c r="BA31" s="941"/>
      <c r="BB31" s="941"/>
      <c r="BC31" s="941"/>
      <c r="BD31" s="941"/>
      <c r="BE31" s="941">
        <f t="shared" ref="BE31" si="5">AZ31</f>
        <v>0</v>
      </c>
      <c r="BF31" s="941"/>
      <c r="BG31" s="941"/>
      <c r="BH31" s="941"/>
      <c r="BI31" s="941"/>
      <c r="BJ31" s="929">
        <f>$U$8</f>
        <v>74.900000000000006</v>
      </c>
      <c r="BK31" s="929"/>
      <c r="BL31" s="929"/>
      <c r="BM31" s="929"/>
      <c r="BN31" s="930"/>
      <c r="BO31" s="931" t="str">
        <f>IF(AND(AZ31&gt;=0,AZ31&lt;=43,$F$8&gt;0),"〇"," ")</f>
        <v>〇</v>
      </c>
      <c r="BP31" s="932"/>
      <c r="BQ31" s="933"/>
      <c r="BR31" s="945" t="str">
        <f>IF(AND(AZ31&gt;=44,AZ31&lt;=64,$F$8&gt;0),"〇"," ")</f>
        <v xml:space="preserve"> </v>
      </c>
      <c r="BS31" s="932"/>
      <c r="BT31" s="933"/>
      <c r="BU31" s="945" t="str">
        <f>IF(AND(AZ31&gt;=65,AZ31&lt;=84,$F$8&gt;0),"〇"," ")</f>
        <v xml:space="preserve"> </v>
      </c>
      <c r="BV31" s="932"/>
      <c r="BW31" s="933"/>
      <c r="BX31" s="893" t="str">
        <f>IF(AND(AZ31&gt;=85,$F$8&gt;0),"〇"," ")</f>
        <v xml:space="preserve"> </v>
      </c>
      <c r="BY31" s="894"/>
      <c r="BZ31" s="895"/>
    </row>
    <row r="32" spans="1:78" ht="29.4" customHeight="1" thickBot="1" x14ac:dyDescent="0.25">
      <c r="A32" s="907" t="s">
        <v>200</v>
      </c>
      <c r="B32" s="908"/>
      <c r="C32" s="908"/>
      <c r="D32" s="908"/>
      <c r="E32" s="934"/>
      <c r="F32" s="907">
        <f>SUM($F$7:$F$8)</f>
        <v>200</v>
      </c>
      <c r="G32" s="908"/>
      <c r="H32" s="908"/>
      <c r="I32" s="908"/>
      <c r="J32" s="908"/>
      <c r="K32" s="908">
        <f>SUM(K30:K31)</f>
        <v>0</v>
      </c>
      <c r="L32" s="908"/>
      <c r="M32" s="908"/>
      <c r="N32" s="908"/>
      <c r="O32" s="908"/>
      <c r="P32" s="909">
        <f>K32/F32*100</f>
        <v>0</v>
      </c>
      <c r="Q32" s="909"/>
      <c r="R32" s="909"/>
      <c r="S32" s="909"/>
      <c r="T32" s="909"/>
      <c r="U32" s="910"/>
      <c r="V32" s="910"/>
      <c r="W32" s="910"/>
      <c r="X32" s="910"/>
      <c r="Y32" s="896"/>
      <c r="Z32" s="911"/>
      <c r="AA32" s="910"/>
      <c r="AB32" s="910"/>
      <c r="AC32" s="910"/>
      <c r="AD32" s="910"/>
      <c r="AE32" s="910"/>
      <c r="AF32" s="910"/>
      <c r="AG32" s="910"/>
      <c r="AH32" s="896"/>
      <c r="AI32" s="896"/>
      <c r="AJ32" s="897"/>
      <c r="AK32" s="898"/>
      <c r="AN32" s="336"/>
      <c r="AP32" s="907" t="s">
        <v>200</v>
      </c>
      <c r="AQ32" s="908"/>
      <c r="AR32" s="908"/>
      <c r="AS32" s="908"/>
      <c r="AT32" s="934"/>
      <c r="AU32" s="907">
        <f>SUM($F$7:$F$8)</f>
        <v>200</v>
      </c>
      <c r="AV32" s="908"/>
      <c r="AW32" s="908"/>
      <c r="AX32" s="908"/>
      <c r="AY32" s="908"/>
      <c r="AZ32" s="908">
        <f>SUM(AZ30:AZ31)</f>
        <v>0</v>
      </c>
      <c r="BA32" s="908"/>
      <c r="BB32" s="908"/>
      <c r="BC32" s="908"/>
      <c r="BD32" s="908"/>
      <c r="BE32" s="909">
        <f>AZ32/AU32*100</f>
        <v>0</v>
      </c>
      <c r="BF32" s="909"/>
      <c r="BG32" s="909"/>
      <c r="BH32" s="909"/>
      <c r="BI32" s="909"/>
      <c r="BJ32" s="910"/>
      <c r="BK32" s="910"/>
      <c r="BL32" s="910"/>
      <c r="BM32" s="910"/>
      <c r="BN32" s="896"/>
      <c r="BO32" s="911"/>
      <c r="BP32" s="910"/>
      <c r="BQ32" s="910"/>
      <c r="BR32" s="910"/>
      <c r="BS32" s="910"/>
      <c r="BT32" s="910"/>
      <c r="BU32" s="910"/>
      <c r="BV32" s="910"/>
      <c r="BW32" s="896"/>
      <c r="BX32" s="917"/>
      <c r="BY32" s="918"/>
      <c r="BZ32" s="919"/>
    </row>
    <row r="33" spans="1:78" ht="29.4" customHeight="1" x14ac:dyDescent="0.2">
      <c r="A33" s="281"/>
      <c r="B33" s="281"/>
      <c r="C33" s="281"/>
      <c r="D33" s="281"/>
      <c r="E33" s="281"/>
      <c r="F33" s="281"/>
      <c r="G33" s="281"/>
      <c r="H33" s="281"/>
      <c r="I33" s="281"/>
      <c r="J33" s="281"/>
      <c r="K33" s="281"/>
      <c r="L33" s="281"/>
      <c r="M33" s="281"/>
      <c r="N33" s="281"/>
      <c r="O33" s="281"/>
      <c r="P33" s="295"/>
      <c r="Q33" s="295"/>
      <c r="R33" s="295"/>
      <c r="S33" s="295"/>
      <c r="T33" s="295"/>
      <c r="U33" s="281"/>
      <c r="V33" s="281"/>
      <c r="W33" s="281"/>
      <c r="X33" s="281"/>
      <c r="Y33" s="281"/>
      <c r="Z33" s="281"/>
      <c r="AA33" s="281"/>
      <c r="AB33" s="281"/>
      <c r="AC33" s="281"/>
      <c r="AD33" s="281"/>
      <c r="AE33" s="281"/>
      <c r="AF33" s="281"/>
      <c r="AG33" s="281"/>
      <c r="AH33" s="281"/>
      <c r="AI33" s="281"/>
      <c r="AJ33" s="281"/>
      <c r="AK33" s="281"/>
      <c r="AN33" s="336"/>
    </row>
    <row r="34" spans="1:78" ht="15.6" customHeight="1" x14ac:dyDescent="0.2">
      <c r="A34" s="281"/>
      <c r="B34" s="281"/>
      <c r="C34" s="281"/>
      <c r="D34" s="281"/>
      <c r="E34" s="281"/>
      <c r="F34" s="281"/>
      <c r="G34" s="281"/>
      <c r="H34" s="281"/>
      <c r="I34" s="281"/>
      <c r="J34" s="281"/>
      <c r="K34" s="281"/>
      <c r="L34" s="281"/>
      <c r="M34" s="281"/>
      <c r="N34" s="281"/>
      <c r="O34" s="281"/>
      <c r="P34" s="295"/>
      <c r="Q34" s="295"/>
      <c r="R34" s="295"/>
      <c r="S34" s="295"/>
      <c r="T34" s="295"/>
      <c r="U34" s="281"/>
      <c r="V34" s="281"/>
      <c r="W34" s="281"/>
      <c r="X34" s="281"/>
      <c r="Y34" s="281"/>
      <c r="Z34" s="281"/>
      <c r="AA34" s="281"/>
      <c r="AB34" s="281"/>
      <c r="AC34" s="281"/>
      <c r="AD34" s="281"/>
      <c r="AE34" s="281"/>
      <c r="AF34" s="281"/>
      <c r="AG34" s="281"/>
      <c r="AH34" s="281"/>
      <c r="AI34" s="281"/>
      <c r="AJ34" s="281"/>
      <c r="AK34" s="281"/>
      <c r="AN34" s="336"/>
    </row>
    <row r="35" spans="1:78" ht="13.95" customHeight="1" x14ac:dyDescent="0.2">
      <c r="A35" s="296"/>
      <c r="B35" s="296"/>
      <c r="C35" s="296"/>
      <c r="D35" s="296"/>
      <c r="E35" s="296"/>
      <c r="F35" s="296"/>
      <c r="G35" s="296"/>
      <c r="H35" s="296"/>
      <c r="I35" s="296"/>
      <c r="J35" s="296"/>
      <c r="K35" s="296"/>
      <c r="L35" s="296"/>
      <c r="M35" s="296"/>
      <c r="N35" s="296"/>
      <c r="O35" s="296"/>
      <c r="P35" s="296"/>
      <c r="Q35" s="296"/>
      <c r="R35" s="296"/>
      <c r="S35" s="296"/>
      <c r="T35" s="296"/>
      <c r="U35" s="296"/>
      <c r="V35" s="296"/>
      <c r="W35" s="296"/>
      <c r="X35" s="296"/>
      <c r="Y35" s="296"/>
      <c r="Z35" s="296"/>
      <c r="AA35" s="296"/>
      <c r="AB35" s="296"/>
      <c r="AC35" s="296"/>
      <c r="AD35" s="296"/>
      <c r="AE35" s="296"/>
      <c r="AF35" s="296"/>
      <c r="AG35" s="296"/>
      <c r="AH35" s="296"/>
      <c r="AI35" s="280"/>
      <c r="AJ35" s="280"/>
      <c r="AK35" s="280"/>
      <c r="AN35" s="336"/>
    </row>
    <row r="36" spans="1:78" ht="37.950000000000003" customHeight="1" x14ac:dyDescent="0.2">
      <c r="A36" s="280"/>
      <c r="B36" s="280"/>
      <c r="C36" s="280"/>
      <c r="D36" s="280"/>
      <c r="E36" s="280"/>
      <c r="F36" s="280"/>
      <c r="G36" s="280"/>
      <c r="H36" s="280"/>
      <c r="I36" s="280"/>
      <c r="J36" s="280"/>
      <c r="K36" s="280"/>
      <c r="L36" s="280"/>
      <c r="M36" s="280"/>
      <c r="N36" s="280"/>
      <c r="O36" s="280"/>
      <c r="P36" s="280"/>
      <c r="Q36" s="280"/>
      <c r="R36" s="280"/>
      <c r="S36" s="280"/>
      <c r="T36" s="280"/>
      <c r="U36" s="280"/>
      <c r="V36" s="280"/>
      <c r="W36" s="280"/>
      <c r="X36" s="280"/>
      <c r="Y36" s="280"/>
      <c r="Z36" s="280"/>
      <c r="AA36" s="280"/>
      <c r="AB36" s="280"/>
      <c r="AC36" s="280"/>
      <c r="AD36" s="280"/>
      <c r="AE36" s="280"/>
      <c r="AF36" s="280"/>
      <c r="AG36" s="280"/>
      <c r="AH36" s="280"/>
      <c r="AI36" s="356"/>
      <c r="AJ36" s="356"/>
      <c r="AK36" s="356"/>
      <c r="AL36" s="335"/>
      <c r="AM36" s="335"/>
      <c r="AN36" s="337"/>
      <c r="AO36" s="335"/>
      <c r="AP36" s="335"/>
      <c r="AQ36" s="335"/>
      <c r="AR36" s="335"/>
      <c r="AS36" s="335"/>
      <c r="AT36" s="335"/>
      <c r="AU36" s="335"/>
      <c r="AV36" s="335"/>
      <c r="AW36" s="335"/>
      <c r="AX36" s="335"/>
      <c r="AY36" s="335"/>
      <c r="AZ36" s="335"/>
      <c r="BA36" s="335"/>
      <c r="BB36" s="335"/>
      <c r="BC36" s="335"/>
      <c r="BD36" s="335"/>
      <c r="BE36" s="335"/>
      <c r="BF36" s="335"/>
      <c r="BG36" s="335"/>
      <c r="BH36" s="335"/>
      <c r="BI36" s="335"/>
      <c r="BJ36" s="335"/>
      <c r="BK36" s="335"/>
      <c r="BL36" s="335"/>
      <c r="BM36" s="335"/>
      <c r="BN36" s="335"/>
      <c r="BO36" s="335"/>
      <c r="BP36" s="335"/>
      <c r="BQ36" s="335"/>
      <c r="BR36" s="335"/>
      <c r="BS36" s="335"/>
      <c r="BT36" s="335"/>
      <c r="BU36" s="335"/>
      <c r="BV36" s="335"/>
      <c r="BW36" s="335"/>
      <c r="BX36" s="335"/>
      <c r="BY36" s="335"/>
      <c r="BZ36" s="335"/>
    </row>
    <row r="37" spans="1:78" ht="24" customHeight="1" x14ac:dyDescent="0.2">
      <c r="A37" s="280"/>
      <c r="B37" s="962" t="s">
        <v>194</v>
      </c>
      <c r="C37" s="962"/>
      <c r="D37" s="962"/>
      <c r="E37" s="962"/>
      <c r="F37" s="962"/>
      <c r="G37" s="962"/>
      <c r="H37" s="962"/>
      <c r="I37" s="962"/>
      <c r="J37" s="962"/>
      <c r="K37" s="962"/>
      <c r="L37" s="962"/>
      <c r="M37" s="962"/>
      <c r="N37" s="962"/>
      <c r="O37" s="962"/>
      <c r="P37" s="962"/>
      <c r="Q37" s="962"/>
      <c r="R37" s="962"/>
      <c r="S37" s="962"/>
      <c r="T37" s="962"/>
      <c r="U37" s="280"/>
      <c r="V37" s="280"/>
      <c r="W37" s="280"/>
      <c r="X37" s="280"/>
      <c r="Y37" s="280"/>
      <c r="Z37" s="280"/>
      <c r="AA37" s="280"/>
      <c r="AB37" s="280"/>
      <c r="AC37" s="280"/>
      <c r="AD37" s="280"/>
      <c r="AE37" s="280"/>
      <c r="AF37" s="280"/>
      <c r="AG37" s="280"/>
      <c r="AH37" s="280"/>
      <c r="AI37" s="280"/>
      <c r="AJ37" s="280"/>
      <c r="AK37" s="280"/>
      <c r="AN37" s="336"/>
      <c r="AP37" s="280"/>
      <c r="AQ37" s="962" t="s">
        <v>194</v>
      </c>
      <c r="AR37" s="962"/>
      <c r="AS37" s="962"/>
      <c r="AT37" s="962"/>
      <c r="AU37" s="962"/>
      <c r="AV37" s="962"/>
      <c r="AW37" s="962"/>
      <c r="AX37" s="962"/>
      <c r="AY37" s="962"/>
      <c r="AZ37" s="962"/>
      <c r="BA37" s="962"/>
      <c r="BB37" s="962"/>
      <c r="BC37" s="962"/>
      <c r="BD37" s="962"/>
      <c r="BE37" s="962"/>
      <c r="BF37" s="962"/>
      <c r="BG37" s="962"/>
      <c r="BH37" s="962"/>
      <c r="BI37" s="962"/>
      <c r="BJ37" s="280"/>
      <c r="BK37" s="280"/>
      <c r="BL37" s="280"/>
      <c r="BM37" s="280"/>
      <c r="BN37" s="280"/>
      <c r="BO37" s="280"/>
      <c r="BP37" s="280"/>
      <c r="BQ37" s="280"/>
      <c r="BR37" s="280"/>
      <c r="BS37" s="280"/>
      <c r="BT37" s="280"/>
      <c r="BU37" s="280"/>
      <c r="BV37" s="280"/>
      <c r="BW37" s="280"/>
    </row>
    <row r="38" spans="1:78" ht="27" customHeight="1" x14ac:dyDescent="0.2">
      <c r="A38" s="868"/>
      <c r="B38" s="868"/>
      <c r="C38" s="280"/>
      <c r="D38" s="280"/>
      <c r="E38" s="280"/>
      <c r="F38" s="280"/>
      <c r="G38" s="280"/>
      <c r="H38" s="280"/>
      <c r="I38" s="280"/>
      <c r="J38" s="280"/>
      <c r="K38" s="957" t="s">
        <v>195</v>
      </c>
      <c r="L38" s="957"/>
      <c r="M38" s="957"/>
      <c r="N38" s="957"/>
      <c r="O38" s="957"/>
      <c r="P38" s="957"/>
      <c r="Q38" s="957"/>
      <c r="R38" s="957"/>
      <c r="S38" s="957"/>
      <c r="T38" s="957"/>
      <c r="U38" s="957"/>
      <c r="V38" s="957"/>
      <c r="W38" s="957"/>
      <c r="X38" s="957"/>
      <c r="Y38" s="957"/>
      <c r="Z38" s="957"/>
      <c r="AA38" s="957"/>
      <c r="AB38" s="957"/>
      <c r="AC38" s="280"/>
      <c r="AD38" s="280"/>
      <c r="AE38" s="280"/>
      <c r="AF38" s="280"/>
      <c r="AG38" s="280"/>
      <c r="AH38" s="280"/>
      <c r="AI38" s="280"/>
      <c r="AJ38" s="280"/>
      <c r="AK38" s="280"/>
      <c r="AN38" s="336"/>
      <c r="AP38" s="868"/>
      <c r="AQ38" s="868"/>
      <c r="AR38" s="280"/>
      <c r="AS38" s="280"/>
      <c r="AT38" s="280"/>
      <c r="AU38" s="280"/>
      <c r="AV38" s="280"/>
      <c r="AW38" s="280"/>
      <c r="AX38" s="280"/>
      <c r="AY38" s="280"/>
      <c r="AZ38" s="957" t="s">
        <v>195</v>
      </c>
      <c r="BA38" s="957"/>
      <c r="BB38" s="957"/>
      <c r="BC38" s="957"/>
      <c r="BD38" s="957"/>
      <c r="BE38" s="957"/>
      <c r="BF38" s="957"/>
      <c r="BG38" s="957"/>
      <c r="BH38" s="957"/>
      <c r="BI38" s="957"/>
      <c r="BJ38" s="957"/>
      <c r="BK38" s="957"/>
      <c r="BL38" s="957"/>
      <c r="BM38" s="957"/>
      <c r="BN38" s="957"/>
      <c r="BO38" s="957"/>
      <c r="BP38" s="957"/>
      <c r="BQ38" s="957"/>
      <c r="BR38" s="280"/>
      <c r="BS38" s="280"/>
      <c r="BT38" s="280"/>
      <c r="BU38" s="280"/>
      <c r="BV38" s="280"/>
      <c r="BW38" s="280"/>
    </row>
    <row r="39" spans="1:78" ht="27" customHeight="1" thickBot="1" x14ac:dyDescent="0.25">
      <c r="A39" s="280"/>
      <c r="B39" s="280"/>
      <c r="C39" s="280"/>
      <c r="D39" s="280"/>
      <c r="E39" s="280"/>
      <c r="F39" s="280"/>
      <c r="G39" s="280"/>
      <c r="H39" s="280"/>
      <c r="I39" s="280"/>
      <c r="J39" s="958" t="s">
        <v>224</v>
      </c>
      <c r="K39" s="958"/>
      <c r="L39" s="958"/>
      <c r="M39" s="338">
        <f>$M$3</f>
        <v>1</v>
      </c>
      <c r="N39" s="958" t="s">
        <v>196</v>
      </c>
      <c r="O39" s="958"/>
      <c r="P39" s="958"/>
      <c r="Q39" s="339"/>
      <c r="R39" s="862">
        <f>国語!$A$29</f>
        <v>7</v>
      </c>
      <c r="S39" s="862"/>
      <c r="T39" s="862" t="s">
        <v>197</v>
      </c>
      <c r="U39" s="862"/>
      <c r="V39" s="338"/>
      <c r="W39" s="338" t="s">
        <v>198</v>
      </c>
      <c r="X39" s="338"/>
      <c r="Y39" s="338"/>
      <c r="Z39" s="338"/>
      <c r="AA39" s="959">
        <f>国語!$B$29</f>
        <v>0</v>
      </c>
      <c r="AB39" s="959"/>
      <c r="AC39" s="959"/>
      <c r="AD39" s="959"/>
      <c r="AE39" s="959"/>
      <c r="AF39" s="959"/>
      <c r="AG39" s="959"/>
      <c r="AH39" s="959"/>
      <c r="AI39" s="339"/>
      <c r="AJ39" s="339"/>
      <c r="AK39" s="339"/>
      <c r="AN39" s="336"/>
      <c r="AP39" s="280"/>
      <c r="AQ39" s="280"/>
      <c r="AR39" s="280"/>
      <c r="AS39" s="280"/>
      <c r="AT39" s="280"/>
      <c r="AU39" s="280"/>
      <c r="AV39" s="280"/>
      <c r="AW39" s="280"/>
      <c r="AX39" s="280"/>
      <c r="AY39" s="958" t="s">
        <v>224</v>
      </c>
      <c r="AZ39" s="958"/>
      <c r="BA39" s="958"/>
      <c r="BB39" s="338">
        <f>$M$3</f>
        <v>1</v>
      </c>
      <c r="BC39" s="958" t="s">
        <v>196</v>
      </c>
      <c r="BD39" s="958"/>
      <c r="BE39" s="958"/>
      <c r="BF39" s="339"/>
      <c r="BG39" s="862">
        <f>国語!$A$30</f>
        <v>8</v>
      </c>
      <c r="BH39" s="862"/>
      <c r="BI39" s="862" t="s">
        <v>197</v>
      </c>
      <c r="BJ39" s="862"/>
      <c r="BK39" s="338"/>
      <c r="BL39" s="338" t="s">
        <v>198</v>
      </c>
      <c r="BM39" s="338"/>
      <c r="BN39" s="338"/>
      <c r="BO39" s="338"/>
      <c r="BP39" s="959">
        <f>国語!$B$30</f>
        <v>0</v>
      </c>
      <c r="BQ39" s="959"/>
      <c r="BR39" s="959"/>
      <c r="BS39" s="959"/>
      <c r="BT39" s="959"/>
      <c r="BU39" s="959"/>
      <c r="BV39" s="959"/>
      <c r="BW39" s="959"/>
    </row>
    <row r="40" spans="1:78" ht="15.6" customHeight="1" x14ac:dyDescent="0.2">
      <c r="A40" s="899" t="s">
        <v>199</v>
      </c>
      <c r="B40" s="900"/>
      <c r="C40" s="900"/>
      <c r="D40" s="900"/>
      <c r="E40" s="900"/>
      <c r="F40" s="899" t="s">
        <v>201</v>
      </c>
      <c r="G40" s="900"/>
      <c r="H40" s="900"/>
      <c r="I40" s="900"/>
      <c r="J40" s="901"/>
      <c r="K40" s="875" t="s">
        <v>260</v>
      </c>
      <c r="L40" s="876"/>
      <c r="M40" s="876"/>
      <c r="N40" s="876"/>
      <c r="O40" s="877"/>
      <c r="P40" s="875" t="s">
        <v>260</v>
      </c>
      <c r="Q40" s="876"/>
      <c r="R40" s="876"/>
      <c r="S40" s="876"/>
      <c r="T40" s="877"/>
      <c r="U40" s="875" t="s">
        <v>261</v>
      </c>
      <c r="V40" s="876"/>
      <c r="W40" s="876"/>
      <c r="X40" s="876"/>
      <c r="Y40" s="906"/>
      <c r="Z40" s="948" t="s">
        <v>205</v>
      </c>
      <c r="AA40" s="949"/>
      <c r="AB40" s="950"/>
      <c r="AC40" s="875" t="s">
        <v>259</v>
      </c>
      <c r="AD40" s="876"/>
      <c r="AE40" s="877"/>
      <c r="AF40" s="916" t="s">
        <v>173</v>
      </c>
      <c r="AG40" s="900"/>
      <c r="AH40" s="900"/>
      <c r="AI40" s="875" t="s">
        <v>242</v>
      </c>
      <c r="AJ40" s="876"/>
      <c r="AK40" s="884"/>
      <c r="AN40" s="336"/>
      <c r="AP40" s="899" t="s">
        <v>199</v>
      </c>
      <c r="AQ40" s="900"/>
      <c r="AR40" s="900"/>
      <c r="AS40" s="900"/>
      <c r="AT40" s="900"/>
      <c r="AU40" s="899" t="s">
        <v>201</v>
      </c>
      <c r="AV40" s="900"/>
      <c r="AW40" s="900"/>
      <c r="AX40" s="900"/>
      <c r="AY40" s="901"/>
      <c r="AZ40" s="875" t="s">
        <v>260</v>
      </c>
      <c r="BA40" s="876"/>
      <c r="BB40" s="876"/>
      <c r="BC40" s="876"/>
      <c r="BD40" s="877"/>
      <c r="BE40" s="875" t="s">
        <v>260</v>
      </c>
      <c r="BF40" s="876"/>
      <c r="BG40" s="876"/>
      <c r="BH40" s="876"/>
      <c r="BI40" s="877"/>
      <c r="BJ40" s="875" t="s">
        <v>261</v>
      </c>
      <c r="BK40" s="876"/>
      <c r="BL40" s="876"/>
      <c r="BM40" s="876"/>
      <c r="BN40" s="906"/>
      <c r="BO40" s="948" t="s">
        <v>205</v>
      </c>
      <c r="BP40" s="949"/>
      <c r="BQ40" s="950"/>
      <c r="BR40" s="875" t="s">
        <v>259</v>
      </c>
      <c r="BS40" s="876"/>
      <c r="BT40" s="877"/>
      <c r="BU40" s="916" t="s">
        <v>173</v>
      </c>
      <c r="BV40" s="900"/>
      <c r="BW40" s="900"/>
      <c r="BX40" s="920" t="s">
        <v>242</v>
      </c>
      <c r="BY40" s="921"/>
      <c r="BZ40" s="922"/>
    </row>
    <row r="41" spans="1:78" ht="15.6" customHeight="1" x14ac:dyDescent="0.2">
      <c r="A41" s="902"/>
      <c r="B41" s="862"/>
      <c r="C41" s="862"/>
      <c r="D41" s="862"/>
      <c r="E41" s="862"/>
      <c r="F41" s="902"/>
      <c r="G41" s="862"/>
      <c r="H41" s="862"/>
      <c r="I41" s="862"/>
      <c r="J41" s="903"/>
      <c r="K41" s="878" t="s">
        <v>223</v>
      </c>
      <c r="L41" s="879"/>
      <c r="M41" s="879"/>
      <c r="N41" s="879"/>
      <c r="O41" s="880"/>
      <c r="P41" s="878" t="s">
        <v>202</v>
      </c>
      <c r="Q41" s="879"/>
      <c r="R41" s="879"/>
      <c r="S41" s="879"/>
      <c r="T41" s="880"/>
      <c r="U41" s="878" t="s">
        <v>202</v>
      </c>
      <c r="V41" s="879"/>
      <c r="W41" s="879"/>
      <c r="X41" s="879"/>
      <c r="Y41" s="960"/>
      <c r="Z41" s="951"/>
      <c r="AA41" s="952"/>
      <c r="AB41" s="953"/>
      <c r="AC41" s="878" t="s">
        <v>173</v>
      </c>
      <c r="AD41" s="879"/>
      <c r="AE41" s="880"/>
      <c r="AF41" s="885"/>
      <c r="AG41" s="862"/>
      <c r="AH41" s="862"/>
      <c r="AI41" s="885" t="s">
        <v>173</v>
      </c>
      <c r="AJ41" s="862"/>
      <c r="AK41" s="886"/>
      <c r="AN41" s="336"/>
      <c r="AP41" s="902"/>
      <c r="AQ41" s="862"/>
      <c r="AR41" s="862"/>
      <c r="AS41" s="862"/>
      <c r="AT41" s="862"/>
      <c r="AU41" s="902"/>
      <c r="AV41" s="862"/>
      <c r="AW41" s="862"/>
      <c r="AX41" s="862"/>
      <c r="AY41" s="903"/>
      <c r="AZ41" s="878" t="s">
        <v>223</v>
      </c>
      <c r="BA41" s="879"/>
      <c r="BB41" s="879"/>
      <c r="BC41" s="879"/>
      <c r="BD41" s="880"/>
      <c r="BE41" s="878" t="s">
        <v>202</v>
      </c>
      <c r="BF41" s="879"/>
      <c r="BG41" s="879"/>
      <c r="BH41" s="879"/>
      <c r="BI41" s="880"/>
      <c r="BJ41" s="878" t="s">
        <v>202</v>
      </c>
      <c r="BK41" s="879"/>
      <c r="BL41" s="879"/>
      <c r="BM41" s="879"/>
      <c r="BN41" s="960"/>
      <c r="BO41" s="951"/>
      <c r="BP41" s="952"/>
      <c r="BQ41" s="953"/>
      <c r="BR41" s="878" t="s">
        <v>173</v>
      </c>
      <c r="BS41" s="879"/>
      <c r="BT41" s="880"/>
      <c r="BU41" s="885"/>
      <c r="BV41" s="862"/>
      <c r="BW41" s="862"/>
      <c r="BX41" s="923" t="s">
        <v>173</v>
      </c>
      <c r="BY41" s="734"/>
      <c r="BZ41" s="924"/>
    </row>
    <row r="42" spans="1:78" ht="15.6" customHeight="1" thickBot="1" x14ac:dyDescent="0.25">
      <c r="A42" s="904"/>
      <c r="B42" s="888"/>
      <c r="C42" s="888"/>
      <c r="D42" s="888"/>
      <c r="E42" s="888"/>
      <c r="F42" s="904"/>
      <c r="G42" s="888"/>
      <c r="H42" s="888"/>
      <c r="I42" s="888"/>
      <c r="J42" s="905"/>
      <c r="K42" s="881"/>
      <c r="L42" s="882"/>
      <c r="M42" s="882"/>
      <c r="N42" s="882"/>
      <c r="O42" s="883"/>
      <c r="P42" s="881"/>
      <c r="Q42" s="882"/>
      <c r="R42" s="882"/>
      <c r="S42" s="882"/>
      <c r="T42" s="883"/>
      <c r="U42" s="881"/>
      <c r="V42" s="882"/>
      <c r="W42" s="882"/>
      <c r="X42" s="882"/>
      <c r="Y42" s="961"/>
      <c r="Z42" s="954"/>
      <c r="AA42" s="955"/>
      <c r="AB42" s="956"/>
      <c r="AC42" s="881"/>
      <c r="AD42" s="882"/>
      <c r="AE42" s="883"/>
      <c r="AF42" s="887"/>
      <c r="AG42" s="888"/>
      <c r="AH42" s="888"/>
      <c r="AI42" s="887"/>
      <c r="AJ42" s="888"/>
      <c r="AK42" s="889"/>
      <c r="AN42" s="336"/>
      <c r="AP42" s="904"/>
      <c r="AQ42" s="888"/>
      <c r="AR42" s="888"/>
      <c r="AS42" s="888"/>
      <c r="AT42" s="888"/>
      <c r="AU42" s="904"/>
      <c r="AV42" s="888"/>
      <c r="AW42" s="888"/>
      <c r="AX42" s="888"/>
      <c r="AY42" s="905"/>
      <c r="AZ42" s="881"/>
      <c r="BA42" s="882"/>
      <c r="BB42" s="882"/>
      <c r="BC42" s="882"/>
      <c r="BD42" s="883"/>
      <c r="BE42" s="881"/>
      <c r="BF42" s="882"/>
      <c r="BG42" s="882"/>
      <c r="BH42" s="882"/>
      <c r="BI42" s="883"/>
      <c r="BJ42" s="881"/>
      <c r="BK42" s="882"/>
      <c r="BL42" s="882"/>
      <c r="BM42" s="882"/>
      <c r="BN42" s="961"/>
      <c r="BO42" s="954"/>
      <c r="BP42" s="955"/>
      <c r="BQ42" s="956"/>
      <c r="BR42" s="881"/>
      <c r="BS42" s="882"/>
      <c r="BT42" s="883"/>
      <c r="BU42" s="887"/>
      <c r="BV42" s="888"/>
      <c r="BW42" s="888"/>
      <c r="BX42" s="925"/>
      <c r="BY42" s="926"/>
      <c r="BZ42" s="927"/>
    </row>
    <row r="43" spans="1:78" ht="29.4" customHeight="1" x14ac:dyDescent="0.2">
      <c r="A43" s="946" t="s">
        <v>174</v>
      </c>
      <c r="B43" s="937"/>
      <c r="C43" s="937"/>
      <c r="D43" s="937"/>
      <c r="E43" s="947"/>
      <c r="F43" s="935" t="str">
        <f>IF($F$7="","",IF($F$7=100,"100"))</f>
        <v>100</v>
      </c>
      <c r="G43" s="936"/>
      <c r="H43" s="936"/>
      <c r="I43" s="936"/>
      <c r="J43" s="936"/>
      <c r="K43" s="937">
        <f>IF($F$7="","",IF($F$7=100,国語!$BD$29))</f>
        <v>0</v>
      </c>
      <c r="L43" s="937"/>
      <c r="M43" s="937"/>
      <c r="N43" s="937"/>
      <c r="O43" s="937"/>
      <c r="P43" s="937">
        <f>K43</f>
        <v>0</v>
      </c>
      <c r="Q43" s="937"/>
      <c r="R43" s="937"/>
      <c r="S43" s="937"/>
      <c r="T43" s="937"/>
      <c r="U43" s="938">
        <f>$U$7</f>
        <v>74</v>
      </c>
      <c r="V43" s="938"/>
      <c r="W43" s="938"/>
      <c r="X43" s="938"/>
      <c r="Y43" s="939"/>
      <c r="Z43" s="912" t="str">
        <f>IF(AND(K43&gt;=0,K43&lt;=41,$F$7&gt;0),"〇"," ")</f>
        <v>〇</v>
      </c>
      <c r="AA43" s="913"/>
      <c r="AB43" s="914"/>
      <c r="AC43" s="915" t="str">
        <f>IF(AND(K43&gt;=42,K43&lt;=63,$F$7&gt;0),"〇"," ")</f>
        <v xml:space="preserve"> </v>
      </c>
      <c r="AD43" s="913"/>
      <c r="AE43" s="914"/>
      <c r="AF43" s="915" t="str">
        <f>IF(AND(K43&gt;=64,K43&lt;=83,$F$7&gt;0),"〇"," ")</f>
        <v xml:space="preserve"> </v>
      </c>
      <c r="AG43" s="913"/>
      <c r="AH43" s="914"/>
      <c r="AI43" s="890" t="str">
        <f>IF(AND(K43&gt;=84,$F$7&gt;0),"〇"," ")</f>
        <v xml:space="preserve"> </v>
      </c>
      <c r="AJ43" s="891"/>
      <c r="AK43" s="892"/>
      <c r="AN43" s="336"/>
      <c r="AP43" s="946" t="s">
        <v>174</v>
      </c>
      <c r="AQ43" s="937"/>
      <c r="AR43" s="937"/>
      <c r="AS43" s="937"/>
      <c r="AT43" s="947"/>
      <c r="AU43" s="935" t="str">
        <f>IF($F$7="","",IF($F$7=100,"100"))</f>
        <v>100</v>
      </c>
      <c r="AV43" s="936"/>
      <c r="AW43" s="936"/>
      <c r="AX43" s="936"/>
      <c r="AY43" s="936"/>
      <c r="AZ43" s="937">
        <f>IF($F$7="","",IF($F$7=100,国語!$BD$30))</f>
        <v>0</v>
      </c>
      <c r="BA43" s="937"/>
      <c r="BB43" s="937"/>
      <c r="BC43" s="937"/>
      <c r="BD43" s="937"/>
      <c r="BE43" s="937">
        <f>AZ43</f>
        <v>0</v>
      </c>
      <c r="BF43" s="937"/>
      <c r="BG43" s="937"/>
      <c r="BH43" s="937"/>
      <c r="BI43" s="937"/>
      <c r="BJ43" s="938">
        <f>$U$7</f>
        <v>74</v>
      </c>
      <c r="BK43" s="938"/>
      <c r="BL43" s="938"/>
      <c r="BM43" s="938"/>
      <c r="BN43" s="939"/>
      <c r="BO43" s="912" t="str">
        <f>IF(AND(AZ43&gt;=0,AZ43&lt;=41,$F$7&gt;0),"〇"," ")</f>
        <v>〇</v>
      </c>
      <c r="BP43" s="913"/>
      <c r="BQ43" s="914"/>
      <c r="BR43" s="915" t="str">
        <f>IF(AND(AZ43&gt;=42,AZ43&lt;=63,$F$7&gt;0),"〇"," ")</f>
        <v xml:space="preserve"> </v>
      </c>
      <c r="BS43" s="913"/>
      <c r="BT43" s="914"/>
      <c r="BU43" s="915" t="str">
        <f>IF(AND(AZ43&gt;=64,AZ43&lt;=83,$F$7&gt;0),"〇"," ")</f>
        <v xml:space="preserve"> </v>
      </c>
      <c r="BV43" s="913"/>
      <c r="BW43" s="914"/>
      <c r="BX43" s="890" t="str">
        <f>IF(AND(AZ43&gt;=84,$F$7&gt;0),"〇"," ")</f>
        <v xml:space="preserve"> </v>
      </c>
      <c r="BY43" s="891"/>
      <c r="BZ43" s="892"/>
    </row>
    <row r="44" spans="1:78" ht="29.4" customHeight="1" thickBot="1" x14ac:dyDescent="0.25">
      <c r="A44" s="940" t="s">
        <v>175</v>
      </c>
      <c r="B44" s="941"/>
      <c r="C44" s="941"/>
      <c r="D44" s="941"/>
      <c r="E44" s="942"/>
      <c r="F44" s="943" t="str">
        <f>IF($F$8="","",IF($F$8=100,"100"))</f>
        <v>100</v>
      </c>
      <c r="G44" s="944"/>
      <c r="H44" s="944"/>
      <c r="I44" s="944"/>
      <c r="J44" s="944"/>
      <c r="K44" s="941">
        <f>IF($F$8="","",IF($F$8=100,算数!$BF$29))</f>
        <v>0</v>
      </c>
      <c r="L44" s="941"/>
      <c r="M44" s="941"/>
      <c r="N44" s="941"/>
      <c r="O44" s="941"/>
      <c r="P44" s="941">
        <f t="shared" ref="P44" si="6">K44</f>
        <v>0</v>
      </c>
      <c r="Q44" s="941"/>
      <c r="R44" s="941"/>
      <c r="S44" s="941"/>
      <c r="T44" s="941"/>
      <c r="U44" s="929">
        <f>$U$8</f>
        <v>74.900000000000006</v>
      </c>
      <c r="V44" s="929"/>
      <c r="W44" s="929"/>
      <c r="X44" s="929"/>
      <c r="Y44" s="930"/>
      <c r="Z44" s="931" t="str">
        <f>IF(AND(K44&gt;=0,K44&lt;=43,$F$8&gt;0),"〇"," ")</f>
        <v>〇</v>
      </c>
      <c r="AA44" s="932"/>
      <c r="AB44" s="933"/>
      <c r="AC44" s="945" t="str">
        <f>IF(AND(K44&gt;=44,K44&lt;=64,$F$8&gt;0),"〇"," ")</f>
        <v xml:space="preserve"> </v>
      </c>
      <c r="AD44" s="932"/>
      <c r="AE44" s="933"/>
      <c r="AF44" s="945" t="str">
        <f>IF(AND(K44&gt;=65,K44&lt;=84,$F$8&gt;0),"〇"," ")</f>
        <v xml:space="preserve"> </v>
      </c>
      <c r="AG44" s="932"/>
      <c r="AH44" s="933"/>
      <c r="AI44" s="893" t="str">
        <f>IF(AND(K44&gt;=85,$F$8&gt;0),"〇"," ")</f>
        <v xml:space="preserve"> </v>
      </c>
      <c r="AJ44" s="894"/>
      <c r="AK44" s="895"/>
      <c r="AN44" s="336"/>
      <c r="AP44" s="940" t="s">
        <v>175</v>
      </c>
      <c r="AQ44" s="941"/>
      <c r="AR44" s="941"/>
      <c r="AS44" s="941"/>
      <c r="AT44" s="942"/>
      <c r="AU44" s="943" t="str">
        <f>IF($F$8="","",IF($F$8=100,"100"))</f>
        <v>100</v>
      </c>
      <c r="AV44" s="944"/>
      <c r="AW44" s="944"/>
      <c r="AX44" s="944"/>
      <c r="AY44" s="944"/>
      <c r="AZ44" s="941">
        <f>IF($F$8="","",IF($F$8=100,算数!$BF$30))</f>
        <v>0</v>
      </c>
      <c r="BA44" s="941"/>
      <c r="BB44" s="941"/>
      <c r="BC44" s="941"/>
      <c r="BD44" s="941"/>
      <c r="BE44" s="941">
        <f t="shared" ref="BE44" si="7">AZ44</f>
        <v>0</v>
      </c>
      <c r="BF44" s="941"/>
      <c r="BG44" s="941"/>
      <c r="BH44" s="941"/>
      <c r="BI44" s="941"/>
      <c r="BJ44" s="929">
        <f>$U$8</f>
        <v>74.900000000000006</v>
      </c>
      <c r="BK44" s="929"/>
      <c r="BL44" s="929"/>
      <c r="BM44" s="929"/>
      <c r="BN44" s="930"/>
      <c r="BO44" s="931" t="str">
        <f>IF(AND(AZ44&gt;=0,AZ44&lt;=43,$F$8&gt;0),"〇"," ")</f>
        <v>〇</v>
      </c>
      <c r="BP44" s="932"/>
      <c r="BQ44" s="933"/>
      <c r="BR44" s="945" t="str">
        <f>IF(AND(AZ44&gt;=44,AZ44&lt;=64,$F$8&gt;0),"〇"," ")</f>
        <v xml:space="preserve"> </v>
      </c>
      <c r="BS44" s="932"/>
      <c r="BT44" s="933"/>
      <c r="BU44" s="945" t="str">
        <f>IF(AND(AZ44&gt;=65,AZ44&lt;=84,$F$8&gt;0),"〇"," ")</f>
        <v xml:space="preserve"> </v>
      </c>
      <c r="BV44" s="932"/>
      <c r="BW44" s="933"/>
      <c r="BX44" s="893" t="str">
        <f>IF(AND(AZ44&gt;=85,$F$8&gt;0),"〇"," ")</f>
        <v xml:space="preserve"> </v>
      </c>
      <c r="BY44" s="894"/>
      <c r="BZ44" s="895"/>
    </row>
    <row r="45" spans="1:78" ht="29.4" customHeight="1" thickBot="1" x14ac:dyDescent="0.25">
      <c r="A45" s="907" t="s">
        <v>200</v>
      </c>
      <c r="B45" s="908"/>
      <c r="C45" s="908"/>
      <c r="D45" s="908"/>
      <c r="E45" s="934"/>
      <c r="F45" s="907">
        <f>SUM($F$7:$F$8)</f>
        <v>200</v>
      </c>
      <c r="G45" s="908"/>
      <c r="H45" s="908"/>
      <c r="I45" s="908"/>
      <c r="J45" s="908"/>
      <c r="K45" s="908">
        <f>SUM(K43:K44)</f>
        <v>0</v>
      </c>
      <c r="L45" s="908"/>
      <c r="M45" s="908"/>
      <c r="N45" s="908"/>
      <c r="O45" s="908"/>
      <c r="P45" s="909">
        <f>K45/F45*100</f>
        <v>0</v>
      </c>
      <c r="Q45" s="909"/>
      <c r="R45" s="909"/>
      <c r="S45" s="909"/>
      <c r="T45" s="909"/>
      <c r="U45" s="910"/>
      <c r="V45" s="910"/>
      <c r="W45" s="910"/>
      <c r="X45" s="910"/>
      <c r="Y45" s="896"/>
      <c r="Z45" s="911"/>
      <c r="AA45" s="910"/>
      <c r="AB45" s="910"/>
      <c r="AC45" s="910"/>
      <c r="AD45" s="910"/>
      <c r="AE45" s="910"/>
      <c r="AF45" s="910"/>
      <c r="AG45" s="910"/>
      <c r="AH45" s="896"/>
      <c r="AI45" s="896"/>
      <c r="AJ45" s="897"/>
      <c r="AK45" s="898"/>
      <c r="AN45" s="336"/>
      <c r="AP45" s="907" t="s">
        <v>200</v>
      </c>
      <c r="AQ45" s="908"/>
      <c r="AR45" s="908"/>
      <c r="AS45" s="908"/>
      <c r="AT45" s="934"/>
      <c r="AU45" s="907">
        <f>SUM($F$7:$F$8)</f>
        <v>200</v>
      </c>
      <c r="AV45" s="908"/>
      <c r="AW45" s="908"/>
      <c r="AX45" s="908"/>
      <c r="AY45" s="908"/>
      <c r="AZ45" s="908">
        <f>SUM(AZ43:AZ44)</f>
        <v>0</v>
      </c>
      <c r="BA45" s="908"/>
      <c r="BB45" s="908"/>
      <c r="BC45" s="908"/>
      <c r="BD45" s="908"/>
      <c r="BE45" s="909">
        <f>AZ45/AU45*100</f>
        <v>0</v>
      </c>
      <c r="BF45" s="909"/>
      <c r="BG45" s="909"/>
      <c r="BH45" s="909"/>
      <c r="BI45" s="909"/>
      <c r="BJ45" s="910"/>
      <c r="BK45" s="910"/>
      <c r="BL45" s="910"/>
      <c r="BM45" s="910"/>
      <c r="BN45" s="896"/>
      <c r="BO45" s="911"/>
      <c r="BP45" s="910"/>
      <c r="BQ45" s="910"/>
      <c r="BR45" s="910"/>
      <c r="BS45" s="910"/>
      <c r="BT45" s="910"/>
      <c r="BU45" s="910"/>
      <c r="BV45" s="910"/>
      <c r="BW45" s="896"/>
      <c r="BX45" s="917"/>
      <c r="BY45" s="918"/>
      <c r="BZ45" s="919"/>
    </row>
    <row r="46" spans="1:78" ht="24" customHeight="1" x14ac:dyDescent="0.2">
      <c r="A46" s="280"/>
      <c r="B46" s="280"/>
      <c r="C46" s="280"/>
      <c r="D46" s="280"/>
      <c r="E46" s="280"/>
      <c r="F46" s="280"/>
      <c r="G46" s="280"/>
      <c r="H46" s="280"/>
      <c r="I46" s="280"/>
      <c r="J46" s="280"/>
      <c r="K46" s="280"/>
      <c r="L46" s="280"/>
      <c r="M46" s="280"/>
      <c r="N46" s="280"/>
      <c r="O46" s="280"/>
      <c r="P46" s="280"/>
      <c r="Q46" s="280"/>
      <c r="R46" s="280"/>
      <c r="S46" s="280"/>
      <c r="T46" s="280"/>
      <c r="U46" s="280"/>
      <c r="V46" s="280"/>
      <c r="W46" s="280"/>
      <c r="X46" s="280"/>
      <c r="Y46" s="280"/>
      <c r="Z46" s="280"/>
      <c r="AA46" s="280"/>
      <c r="AB46" s="280"/>
      <c r="AC46" s="280"/>
      <c r="AD46" s="280"/>
      <c r="AE46" s="280"/>
      <c r="AF46" s="280"/>
      <c r="AG46" s="280"/>
      <c r="AH46" s="280"/>
      <c r="AI46" s="280"/>
      <c r="AJ46" s="280"/>
      <c r="AK46" s="280"/>
      <c r="AN46" s="336"/>
    </row>
    <row r="47" spans="1:78" x14ac:dyDescent="0.2">
      <c r="AN47" s="336"/>
    </row>
    <row r="48" spans="1:78" ht="24" customHeight="1" x14ac:dyDescent="0.2">
      <c r="A48" s="280"/>
      <c r="B48" s="962" t="s">
        <v>194</v>
      </c>
      <c r="C48" s="962"/>
      <c r="D48" s="962"/>
      <c r="E48" s="962"/>
      <c r="F48" s="962"/>
      <c r="G48" s="962"/>
      <c r="H48" s="962"/>
      <c r="I48" s="962"/>
      <c r="J48" s="962"/>
      <c r="K48" s="962"/>
      <c r="L48" s="962"/>
      <c r="M48" s="962"/>
      <c r="N48" s="962"/>
      <c r="O48" s="962"/>
      <c r="P48" s="962"/>
      <c r="Q48" s="962"/>
      <c r="R48" s="962"/>
      <c r="S48" s="962"/>
      <c r="T48" s="962"/>
      <c r="U48" s="280"/>
      <c r="V48" s="280"/>
      <c r="W48" s="280"/>
      <c r="X48" s="280"/>
      <c r="Y48" s="280"/>
      <c r="Z48" s="280"/>
      <c r="AA48" s="280"/>
      <c r="AB48" s="280"/>
      <c r="AC48" s="280"/>
      <c r="AD48" s="280"/>
      <c r="AE48" s="280"/>
      <c r="AF48" s="280"/>
      <c r="AG48" s="280"/>
      <c r="AH48" s="280"/>
      <c r="AI48" s="280"/>
      <c r="AJ48" s="280"/>
      <c r="AK48" s="280"/>
      <c r="AN48" s="336"/>
      <c r="AP48" s="280"/>
      <c r="AQ48" s="962" t="s">
        <v>194</v>
      </c>
      <c r="AR48" s="962"/>
      <c r="AS48" s="962"/>
      <c r="AT48" s="962"/>
      <c r="AU48" s="962"/>
      <c r="AV48" s="962"/>
      <c r="AW48" s="962"/>
      <c r="AX48" s="962"/>
      <c r="AY48" s="962"/>
      <c r="AZ48" s="962"/>
      <c r="BA48" s="962"/>
      <c r="BB48" s="962"/>
      <c r="BC48" s="962"/>
      <c r="BD48" s="962"/>
      <c r="BE48" s="962"/>
      <c r="BF48" s="962"/>
      <c r="BG48" s="962"/>
      <c r="BH48" s="962"/>
      <c r="BI48" s="962"/>
      <c r="BJ48" s="280"/>
      <c r="BK48" s="280"/>
      <c r="BL48" s="280"/>
      <c r="BM48" s="280"/>
      <c r="BN48" s="280"/>
      <c r="BO48" s="280"/>
      <c r="BP48" s="280"/>
      <c r="BQ48" s="280"/>
      <c r="BR48" s="280"/>
      <c r="BS48" s="280"/>
      <c r="BT48" s="280"/>
      <c r="BU48" s="280"/>
      <c r="BV48" s="280"/>
      <c r="BW48" s="280"/>
    </row>
    <row r="49" spans="1:78" ht="27" customHeight="1" x14ac:dyDescent="0.2">
      <c r="A49" s="868"/>
      <c r="B49" s="868"/>
      <c r="C49" s="280"/>
      <c r="D49" s="280"/>
      <c r="E49" s="280"/>
      <c r="F49" s="280"/>
      <c r="G49" s="280"/>
      <c r="H49" s="280"/>
      <c r="I49" s="280"/>
      <c r="J49" s="280"/>
      <c r="K49" s="957" t="s">
        <v>195</v>
      </c>
      <c r="L49" s="957"/>
      <c r="M49" s="957"/>
      <c r="N49" s="957"/>
      <c r="O49" s="957"/>
      <c r="P49" s="957"/>
      <c r="Q49" s="957"/>
      <c r="R49" s="957"/>
      <c r="S49" s="957"/>
      <c r="T49" s="957"/>
      <c r="U49" s="957"/>
      <c r="V49" s="957"/>
      <c r="W49" s="957"/>
      <c r="X49" s="957"/>
      <c r="Y49" s="957"/>
      <c r="Z49" s="957"/>
      <c r="AA49" s="957"/>
      <c r="AB49" s="957"/>
      <c r="AC49" s="280"/>
      <c r="AD49" s="280"/>
      <c r="AE49" s="280"/>
      <c r="AF49" s="280"/>
      <c r="AG49" s="280"/>
      <c r="AH49" s="280"/>
      <c r="AI49" s="280"/>
      <c r="AJ49" s="280"/>
      <c r="AK49" s="280"/>
      <c r="AN49" s="336"/>
      <c r="AP49" s="868"/>
      <c r="AQ49" s="868"/>
      <c r="AR49" s="280"/>
      <c r="AS49" s="280"/>
      <c r="AT49" s="280"/>
      <c r="AU49" s="280"/>
      <c r="AV49" s="280"/>
      <c r="AW49" s="280"/>
      <c r="AX49" s="280"/>
      <c r="AY49" s="280"/>
      <c r="AZ49" s="957" t="s">
        <v>195</v>
      </c>
      <c r="BA49" s="957"/>
      <c r="BB49" s="957"/>
      <c r="BC49" s="957"/>
      <c r="BD49" s="957"/>
      <c r="BE49" s="957"/>
      <c r="BF49" s="957"/>
      <c r="BG49" s="957"/>
      <c r="BH49" s="957"/>
      <c r="BI49" s="957"/>
      <c r="BJ49" s="957"/>
      <c r="BK49" s="957"/>
      <c r="BL49" s="957"/>
      <c r="BM49" s="957"/>
      <c r="BN49" s="957"/>
      <c r="BO49" s="957"/>
      <c r="BP49" s="957"/>
      <c r="BQ49" s="957"/>
      <c r="BR49" s="280"/>
      <c r="BS49" s="280"/>
      <c r="BT49" s="280"/>
      <c r="BU49" s="280"/>
      <c r="BV49" s="280"/>
      <c r="BW49" s="280"/>
    </row>
    <row r="50" spans="1:78" ht="27" customHeight="1" thickBot="1" x14ac:dyDescent="0.25">
      <c r="A50" s="280"/>
      <c r="B50" s="280"/>
      <c r="C50" s="280"/>
      <c r="D50" s="280"/>
      <c r="E50" s="280"/>
      <c r="F50" s="280"/>
      <c r="G50" s="280"/>
      <c r="H50" s="280"/>
      <c r="I50" s="280"/>
      <c r="J50" s="958" t="s">
        <v>224</v>
      </c>
      <c r="K50" s="958"/>
      <c r="L50" s="958"/>
      <c r="M50" s="338">
        <f>$M$3</f>
        <v>1</v>
      </c>
      <c r="N50" s="958" t="s">
        <v>196</v>
      </c>
      <c r="O50" s="958"/>
      <c r="P50" s="958"/>
      <c r="Q50" s="339"/>
      <c r="R50" s="862">
        <f>国語!$A$31</f>
        <v>9</v>
      </c>
      <c r="S50" s="862"/>
      <c r="T50" s="862" t="s">
        <v>197</v>
      </c>
      <c r="U50" s="862"/>
      <c r="V50" s="338"/>
      <c r="W50" s="338" t="s">
        <v>198</v>
      </c>
      <c r="X50" s="338"/>
      <c r="Y50" s="338"/>
      <c r="Z50" s="338"/>
      <c r="AA50" s="959">
        <f>国語!$B$31</f>
        <v>0</v>
      </c>
      <c r="AB50" s="959"/>
      <c r="AC50" s="959"/>
      <c r="AD50" s="959"/>
      <c r="AE50" s="959"/>
      <c r="AF50" s="959"/>
      <c r="AG50" s="959"/>
      <c r="AH50" s="959"/>
      <c r="AI50" s="339"/>
      <c r="AJ50" s="339"/>
      <c r="AK50" s="339"/>
      <c r="AN50" s="336"/>
      <c r="AP50" s="280"/>
      <c r="AQ50" s="280"/>
      <c r="AR50" s="280"/>
      <c r="AS50" s="280"/>
      <c r="AT50" s="280"/>
      <c r="AU50" s="280"/>
      <c r="AV50" s="280"/>
      <c r="AW50" s="280"/>
      <c r="AX50" s="280"/>
      <c r="AY50" s="958" t="s">
        <v>224</v>
      </c>
      <c r="AZ50" s="958"/>
      <c r="BA50" s="958"/>
      <c r="BB50" s="338">
        <f>$M$3</f>
        <v>1</v>
      </c>
      <c r="BC50" s="958" t="s">
        <v>196</v>
      </c>
      <c r="BD50" s="958"/>
      <c r="BE50" s="958"/>
      <c r="BF50" s="339"/>
      <c r="BG50" s="862">
        <f>国語!$A$32</f>
        <v>10</v>
      </c>
      <c r="BH50" s="862"/>
      <c r="BI50" s="862" t="s">
        <v>197</v>
      </c>
      <c r="BJ50" s="862"/>
      <c r="BK50" s="338"/>
      <c r="BL50" s="338" t="s">
        <v>198</v>
      </c>
      <c r="BM50" s="338"/>
      <c r="BN50" s="338"/>
      <c r="BO50" s="338"/>
      <c r="BP50" s="959">
        <f>国語!$B$32</f>
        <v>0</v>
      </c>
      <c r="BQ50" s="959"/>
      <c r="BR50" s="959"/>
      <c r="BS50" s="959"/>
      <c r="BT50" s="959"/>
      <c r="BU50" s="959"/>
      <c r="BV50" s="959"/>
      <c r="BW50" s="959"/>
    </row>
    <row r="51" spans="1:78" ht="13.95" customHeight="1" x14ac:dyDescent="0.2">
      <c r="A51" s="899" t="s">
        <v>199</v>
      </c>
      <c r="B51" s="900"/>
      <c r="C51" s="900"/>
      <c r="D51" s="900"/>
      <c r="E51" s="900"/>
      <c r="F51" s="899" t="s">
        <v>201</v>
      </c>
      <c r="G51" s="900"/>
      <c r="H51" s="900"/>
      <c r="I51" s="900"/>
      <c r="J51" s="901"/>
      <c r="K51" s="875" t="s">
        <v>260</v>
      </c>
      <c r="L51" s="876"/>
      <c r="M51" s="876"/>
      <c r="N51" s="876"/>
      <c r="O51" s="877"/>
      <c r="P51" s="875" t="s">
        <v>260</v>
      </c>
      <c r="Q51" s="876"/>
      <c r="R51" s="876"/>
      <c r="S51" s="876"/>
      <c r="T51" s="877"/>
      <c r="U51" s="875" t="s">
        <v>261</v>
      </c>
      <c r="V51" s="876"/>
      <c r="W51" s="876"/>
      <c r="X51" s="876"/>
      <c r="Y51" s="906"/>
      <c r="Z51" s="948" t="s">
        <v>205</v>
      </c>
      <c r="AA51" s="949"/>
      <c r="AB51" s="950"/>
      <c r="AC51" s="875" t="s">
        <v>259</v>
      </c>
      <c r="AD51" s="876"/>
      <c r="AE51" s="877"/>
      <c r="AF51" s="916" t="s">
        <v>173</v>
      </c>
      <c r="AG51" s="900"/>
      <c r="AH51" s="900"/>
      <c r="AI51" s="875" t="s">
        <v>242</v>
      </c>
      <c r="AJ51" s="876"/>
      <c r="AK51" s="884"/>
      <c r="AN51" s="336"/>
      <c r="AP51" s="899" t="s">
        <v>199</v>
      </c>
      <c r="AQ51" s="900"/>
      <c r="AR51" s="900"/>
      <c r="AS51" s="900"/>
      <c r="AT51" s="900"/>
      <c r="AU51" s="899" t="s">
        <v>201</v>
      </c>
      <c r="AV51" s="900"/>
      <c r="AW51" s="900"/>
      <c r="AX51" s="900"/>
      <c r="AY51" s="901"/>
      <c r="AZ51" s="875" t="s">
        <v>260</v>
      </c>
      <c r="BA51" s="876"/>
      <c r="BB51" s="876"/>
      <c r="BC51" s="876"/>
      <c r="BD51" s="877"/>
      <c r="BE51" s="875" t="s">
        <v>260</v>
      </c>
      <c r="BF51" s="876"/>
      <c r="BG51" s="876"/>
      <c r="BH51" s="876"/>
      <c r="BI51" s="877"/>
      <c r="BJ51" s="875" t="s">
        <v>261</v>
      </c>
      <c r="BK51" s="876"/>
      <c r="BL51" s="876"/>
      <c r="BM51" s="876"/>
      <c r="BN51" s="906"/>
      <c r="BO51" s="948" t="s">
        <v>205</v>
      </c>
      <c r="BP51" s="949"/>
      <c r="BQ51" s="950"/>
      <c r="BR51" s="875" t="s">
        <v>259</v>
      </c>
      <c r="BS51" s="876"/>
      <c r="BT51" s="877"/>
      <c r="BU51" s="916" t="s">
        <v>173</v>
      </c>
      <c r="BV51" s="900"/>
      <c r="BW51" s="900"/>
      <c r="BX51" s="920" t="s">
        <v>242</v>
      </c>
      <c r="BY51" s="921"/>
      <c r="BZ51" s="922"/>
    </row>
    <row r="52" spans="1:78" ht="13.95" customHeight="1" x14ac:dyDescent="0.2">
      <c r="A52" s="902"/>
      <c r="B52" s="862"/>
      <c r="C52" s="862"/>
      <c r="D52" s="862"/>
      <c r="E52" s="862"/>
      <c r="F52" s="902"/>
      <c r="G52" s="862"/>
      <c r="H52" s="862"/>
      <c r="I52" s="862"/>
      <c r="J52" s="903"/>
      <c r="K52" s="878" t="s">
        <v>223</v>
      </c>
      <c r="L52" s="879"/>
      <c r="M52" s="879"/>
      <c r="N52" s="879"/>
      <c r="O52" s="880"/>
      <c r="P52" s="878" t="s">
        <v>202</v>
      </c>
      <c r="Q52" s="879"/>
      <c r="R52" s="879"/>
      <c r="S52" s="879"/>
      <c r="T52" s="880"/>
      <c r="U52" s="878" t="s">
        <v>202</v>
      </c>
      <c r="V52" s="879"/>
      <c r="W52" s="879"/>
      <c r="X52" s="879"/>
      <c r="Y52" s="960"/>
      <c r="Z52" s="951"/>
      <c r="AA52" s="952"/>
      <c r="AB52" s="953"/>
      <c r="AC52" s="878" t="s">
        <v>173</v>
      </c>
      <c r="AD52" s="879"/>
      <c r="AE52" s="880"/>
      <c r="AF52" s="885"/>
      <c r="AG52" s="862"/>
      <c r="AH52" s="862"/>
      <c r="AI52" s="885" t="s">
        <v>173</v>
      </c>
      <c r="AJ52" s="862"/>
      <c r="AK52" s="886"/>
      <c r="AN52" s="336"/>
      <c r="AP52" s="902"/>
      <c r="AQ52" s="862"/>
      <c r="AR52" s="862"/>
      <c r="AS52" s="862"/>
      <c r="AT52" s="862"/>
      <c r="AU52" s="902"/>
      <c r="AV52" s="862"/>
      <c r="AW52" s="862"/>
      <c r="AX52" s="862"/>
      <c r="AY52" s="903"/>
      <c r="AZ52" s="878" t="s">
        <v>223</v>
      </c>
      <c r="BA52" s="879"/>
      <c r="BB52" s="879"/>
      <c r="BC52" s="879"/>
      <c r="BD52" s="880"/>
      <c r="BE52" s="878" t="s">
        <v>202</v>
      </c>
      <c r="BF52" s="879"/>
      <c r="BG52" s="879"/>
      <c r="BH52" s="879"/>
      <c r="BI52" s="880"/>
      <c r="BJ52" s="878" t="s">
        <v>202</v>
      </c>
      <c r="BK52" s="879"/>
      <c r="BL52" s="879"/>
      <c r="BM52" s="879"/>
      <c r="BN52" s="960"/>
      <c r="BO52" s="951"/>
      <c r="BP52" s="952"/>
      <c r="BQ52" s="953"/>
      <c r="BR52" s="878" t="s">
        <v>173</v>
      </c>
      <c r="BS52" s="879"/>
      <c r="BT52" s="880"/>
      <c r="BU52" s="885"/>
      <c r="BV52" s="862"/>
      <c r="BW52" s="862"/>
      <c r="BX52" s="923" t="s">
        <v>173</v>
      </c>
      <c r="BY52" s="734"/>
      <c r="BZ52" s="924"/>
    </row>
    <row r="53" spans="1:78" ht="13.95" customHeight="1" thickBot="1" x14ac:dyDescent="0.25">
      <c r="A53" s="904"/>
      <c r="B53" s="888"/>
      <c r="C53" s="888"/>
      <c r="D53" s="888"/>
      <c r="E53" s="888"/>
      <c r="F53" s="904"/>
      <c r="G53" s="888"/>
      <c r="H53" s="888"/>
      <c r="I53" s="888"/>
      <c r="J53" s="905"/>
      <c r="K53" s="881"/>
      <c r="L53" s="882"/>
      <c r="M53" s="882"/>
      <c r="N53" s="882"/>
      <c r="O53" s="883"/>
      <c r="P53" s="881"/>
      <c r="Q53" s="882"/>
      <c r="R53" s="882"/>
      <c r="S53" s="882"/>
      <c r="T53" s="883"/>
      <c r="U53" s="881"/>
      <c r="V53" s="882"/>
      <c r="W53" s="882"/>
      <c r="X53" s="882"/>
      <c r="Y53" s="961"/>
      <c r="Z53" s="954"/>
      <c r="AA53" s="955"/>
      <c r="AB53" s="956"/>
      <c r="AC53" s="881"/>
      <c r="AD53" s="882"/>
      <c r="AE53" s="883"/>
      <c r="AF53" s="887"/>
      <c r="AG53" s="888"/>
      <c r="AH53" s="888"/>
      <c r="AI53" s="887"/>
      <c r="AJ53" s="888"/>
      <c r="AK53" s="889"/>
      <c r="AN53" s="336"/>
      <c r="AP53" s="904"/>
      <c r="AQ53" s="888"/>
      <c r="AR53" s="888"/>
      <c r="AS53" s="888"/>
      <c r="AT53" s="888"/>
      <c r="AU53" s="904"/>
      <c r="AV53" s="888"/>
      <c r="AW53" s="888"/>
      <c r="AX53" s="888"/>
      <c r="AY53" s="905"/>
      <c r="AZ53" s="881"/>
      <c r="BA53" s="882"/>
      <c r="BB53" s="882"/>
      <c r="BC53" s="882"/>
      <c r="BD53" s="883"/>
      <c r="BE53" s="881"/>
      <c r="BF53" s="882"/>
      <c r="BG53" s="882"/>
      <c r="BH53" s="882"/>
      <c r="BI53" s="883"/>
      <c r="BJ53" s="881"/>
      <c r="BK53" s="882"/>
      <c r="BL53" s="882"/>
      <c r="BM53" s="882"/>
      <c r="BN53" s="961"/>
      <c r="BO53" s="954"/>
      <c r="BP53" s="955"/>
      <c r="BQ53" s="956"/>
      <c r="BR53" s="881"/>
      <c r="BS53" s="882"/>
      <c r="BT53" s="883"/>
      <c r="BU53" s="887"/>
      <c r="BV53" s="888"/>
      <c r="BW53" s="888"/>
      <c r="BX53" s="925"/>
      <c r="BY53" s="926"/>
      <c r="BZ53" s="927"/>
    </row>
    <row r="54" spans="1:78" ht="29.4" customHeight="1" x14ac:dyDescent="0.2">
      <c r="A54" s="946" t="s">
        <v>174</v>
      </c>
      <c r="B54" s="937"/>
      <c r="C54" s="937"/>
      <c r="D54" s="937"/>
      <c r="E54" s="947"/>
      <c r="F54" s="935" t="str">
        <f>IF($F$7="","",IF($F$7=100,"100"))</f>
        <v>100</v>
      </c>
      <c r="G54" s="936"/>
      <c r="H54" s="936"/>
      <c r="I54" s="936"/>
      <c r="J54" s="936"/>
      <c r="K54" s="937">
        <f>IF($F$7="","",IF($F$7=100,国語!$BD$31))</f>
        <v>0</v>
      </c>
      <c r="L54" s="937"/>
      <c r="M54" s="937"/>
      <c r="N54" s="937"/>
      <c r="O54" s="937"/>
      <c r="P54" s="937">
        <f>K54</f>
        <v>0</v>
      </c>
      <c r="Q54" s="937"/>
      <c r="R54" s="937"/>
      <c r="S54" s="937"/>
      <c r="T54" s="937"/>
      <c r="U54" s="938">
        <f>$U$7</f>
        <v>74</v>
      </c>
      <c r="V54" s="938"/>
      <c r="W54" s="938"/>
      <c r="X54" s="938"/>
      <c r="Y54" s="939"/>
      <c r="Z54" s="912" t="str">
        <f>IF(AND(K54&gt;=0,K54&lt;=41,$F$7&gt;0),"〇"," ")</f>
        <v>〇</v>
      </c>
      <c r="AA54" s="913"/>
      <c r="AB54" s="914"/>
      <c r="AC54" s="915" t="str">
        <f>IF(AND(K54&gt;=42,K54&lt;=63,$F$7&gt;0),"〇"," ")</f>
        <v xml:space="preserve"> </v>
      </c>
      <c r="AD54" s="913"/>
      <c r="AE54" s="914"/>
      <c r="AF54" s="915" t="str">
        <f>IF(AND(K54&gt;=64,K54&lt;=83,$F$7&gt;0),"〇"," ")</f>
        <v xml:space="preserve"> </v>
      </c>
      <c r="AG54" s="913"/>
      <c r="AH54" s="914"/>
      <c r="AI54" s="890" t="str">
        <f>IF(AND(K54&gt;=84,$F$7&gt;0),"〇"," ")</f>
        <v xml:space="preserve"> </v>
      </c>
      <c r="AJ54" s="891"/>
      <c r="AK54" s="892"/>
      <c r="AN54" s="336"/>
      <c r="AP54" s="946" t="s">
        <v>174</v>
      </c>
      <c r="AQ54" s="937"/>
      <c r="AR54" s="937"/>
      <c r="AS54" s="937"/>
      <c r="AT54" s="947"/>
      <c r="AU54" s="935" t="str">
        <f>IF($F$7="","",IF($F$7=100,"100"))</f>
        <v>100</v>
      </c>
      <c r="AV54" s="936"/>
      <c r="AW54" s="936"/>
      <c r="AX54" s="936"/>
      <c r="AY54" s="936"/>
      <c r="AZ54" s="937">
        <f>IF($F$7="","",IF($F$7=100,国語!$BD$32))</f>
        <v>0</v>
      </c>
      <c r="BA54" s="937"/>
      <c r="BB54" s="937"/>
      <c r="BC54" s="937"/>
      <c r="BD54" s="937"/>
      <c r="BE54" s="937">
        <f>AZ54</f>
        <v>0</v>
      </c>
      <c r="BF54" s="937"/>
      <c r="BG54" s="937"/>
      <c r="BH54" s="937"/>
      <c r="BI54" s="937"/>
      <c r="BJ54" s="938">
        <f>$U$7</f>
        <v>74</v>
      </c>
      <c r="BK54" s="938"/>
      <c r="BL54" s="938"/>
      <c r="BM54" s="938"/>
      <c r="BN54" s="939"/>
      <c r="BO54" s="912" t="str">
        <f>IF(AND(AZ54&gt;=0,AZ54&lt;=41,$F$7&gt;0),"〇"," ")</f>
        <v>〇</v>
      </c>
      <c r="BP54" s="913"/>
      <c r="BQ54" s="914"/>
      <c r="BR54" s="915" t="str">
        <f>IF(AND(AZ54&gt;=42,AZ54&lt;=63,$F$7&gt;0),"〇"," ")</f>
        <v xml:space="preserve"> </v>
      </c>
      <c r="BS54" s="913"/>
      <c r="BT54" s="914"/>
      <c r="BU54" s="915" t="str">
        <f>IF(AND(AZ54&gt;=64,AZ54&lt;=83,$F$7&gt;0),"〇"," ")</f>
        <v xml:space="preserve"> </v>
      </c>
      <c r="BV54" s="913"/>
      <c r="BW54" s="914"/>
      <c r="BX54" s="890" t="str">
        <f>IF(AND(AZ54&gt;=84,$F$7&gt;0),"〇"," ")</f>
        <v xml:space="preserve"> </v>
      </c>
      <c r="BY54" s="891"/>
      <c r="BZ54" s="892"/>
    </row>
    <row r="55" spans="1:78" ht="29.4" customHeight="1" thickBot="1" x14ac:dyDescent="0.25">
      <c r="A55" s="940" t="s">
        <v>175</v>
      </c>
      <c r="B55" s="941"/>
      <c r="C55" s="941"/>
      <c r="D55" s="941"/>
      <c r="E55" s="942"/>
      <c r="F55" s="943" t="str">
        <f>IF($F$8="","",IF($F$8=100,"100"))</f>
        <v>100</v>
      </c>
      <c r="G55" s="944"/>
      <c r="H55" s="944"/>
      <c r="I55" s="944"/>
      <c r="J55" s="944"/>
      <c r="K55" s="941">
        <f>IF($F$8="","",IF($F$8=100,算数!$BF$31))</f>
        <v>0</v>
      </c>
      <c r="L55" s="941"/>
      <c r="M55" s="941"/>
      <c r="N55" s="941"/>
      <c r="O55" s="941"/>
      <c r="P55" s="941">
        <f t="shared" ref="P55" si="8">K55</f>
        <v>0</v>
      </c>
      <c r="Q55" s="941"/>
      <c r="R55" s="941"/>
      <c r="S55" s="941"/>
      <c r="T55" s="941"/>
      <c r="U55" s="929">
        <f>$U$8</f>
        <v>74.900000000000006</v>
      </c>
      <c r="V55" s="929"/>
      <c r="W55" s="929"/>
      <c r="X55" s="929"/>
      <c r="Y55" s="930"/>
      <c r="Z55" s="931" t="str">
        <f>IF(AND(K55&gt;=0,K55&lt;=43,$F$8&gt;0),"〇"," ")</f>
        <v>〇</v>
      </c>
      <c r="AA55" s="932"/>
      <c r="AB55" s="933"/>
      <c r="AC55" s="945" t="str">
        <f>IF(AND(K55&gt;=44,K55&lt;=64,$F$8&gt;0),"〇"," ")</f>
        <v xml:space="preserve"> </v>
      </c>
      <c r="AD55" s="932"/>
      <c r="AE55" s="933"/>
      <c r="AF55" s="945" t="str">
        <f>IF(AND(K55&gt;=65,K55&lt;=84,$F$8&gt;0),"〇"," ")</f>
        <v xml:space="preserve"> </v>
      </c>
      <c r="AG55" s="932"/>
      <c r="AH55" s="933"/>
      <c r="AI55" s="893" t="str">
        <f>IF(AND(K55&gt;=85,$F$8&gt;0),"〇"," ")</f>
        <v xml:space="preserve"> </v>
      </c>
      <c r="AJ55" s="894"/>
      <c r="AK55" s="895"/>
      <c r="AN55" s="336"/>
      <c r="AP55" s="940" t="s">
        <v>175</v>
      </c>
      <c r="AQ55" s="941"/>
      <c r="AR55" s="941"/>
      <c r="AS55" s="941"/>
      <c r="AT55" s="942"/>
      <c r="AU55" s="943" t="str">
        <f>IF($F$8="","",IF($F$8=100,"100"))</f>
        <v>100</v>
      </c>
      <c r="AV55" s="944"/>
      <c r="AW55" s="944"/>
      <c r="AX55" s="944"/>
      <c r="AY55" s="944"/>
      <c r="AZ55" s="941">
        <f>IF($F$8="","",IF($F$8=100,算数!$BF$32))</f>
        <v>0</v>
      </c>
      <c r="BA55" s="941"/>
      <c r="BB55" s="941"/>
      <c r="BC55" s="941"/>
      <c r="BD55" s="941"/>
      <c r="BE55" s="941">
        <f t="shared" ref="BE55" si="9">AZ55</f>
        <v>0</v>
      </c>
      <c r="BF55" s="941"/>
      <c r="BG55" s="941"/>
      <c r="BH55" s="941"/>
      <c r="BI55" s="941"/>
      <c r="BJ55" s="929">
        <f>$U$8</f>
        <v>74.900000000000006</v>
      </c>
      <c r="BK55" s="929"/>
      <c r="BL55" s="929"/>
      <c r="BM55" s="929"/>
      <c r="BN55" s="930"/>
      <c r="BO55" s="931" t="str">
        <f>IF(AND(AZ55&gt;=0,AZ55&lt;=43,$F$8&gt;0),"〇"," ")</f>
        <v>〇</v>
      </c>
      <c r="BP55" s="932"/>
      <c r="BQ55" s="933"/>
      <c r="BR55" s="945" t="str">
        <f>IF(AND(AZ55&gt;=44,AZ55&lt;=64,$F$8&gt;0),"〇"," ")</f>
        <v xml:space="preserve"> </v>
      </c>
      <c r="BS55" s="932"/>
      <c r="BT55" s="933"/>
      <c r="BU55" s="945" t="str">
        <f>IF(AND(AZ55&gt;=65,AZ55&lt;=84,$F$8&gt;0),"〇"," ")</f>
        <v xml:space="preserve"> </v>
      </c>
      <c r="BV55" s="932"/>
      <c r="BW55" s="933"/>
      <c r="BX55" s="893" t="str">
        <f>IF(AND(AZ55&gt;=85,$F$8&gt;0),"〇"," ")</f>
        <v xml:space="preserve"> </v>
      </c>
      <c r="BY55" s="894"/>
      <c r="BZ55" s="895"/>
    </row>
    <row r="56" spans="1:78" ht="29.4" customHeight="1" thickBot="1" x14ac:dyDescent="0.25">
      <c r="A56" s="907" t="s">
        <v>200</v>
      </c>
      <c r="B56" s="908"/>
      <c r="C56" s="908"/>
      <c r="D56" s="908"/>
      <c r="E56" s="934"/>
      <c r="F56" s="907">
        <f>SUM($F$7:$F$8)</f>
        <v>200</v>
      </c>
      <c r="G56" s="908"/>
      <c r="H56" s="908"/>
      <c r="I56" s="908"/>
      <c r="J56" s="908"/>
      <c r="K56" s="908">
        <f>SUM(K54:K55)</f>
        <v>0</v>
      </c>
      <c r="L56" s="908"/>
      <c r="M56" s="908"/>
      <c r="N56" s="908"/>
      <c r="O56" s="908"/>
      <c r="P56" s="909">
        <f>K56/F56*100</f>
        <v>0</v>
      </c>
      <c r="Q56" s="909"/>
      <c r="R56" s="909"/>
      <c r="S56" s="909"/>
      <c r="T56" s="909"/>
      <c r="U56" s="910"/>
      <c r="V56" s="910"/>
      <c r="W56" s="910"/>
      <c r="X56" s="910"/>
      <c r="Y56" s="896"/>
      <c r="Z56" s="911"/>
      <c r="AA56" s="910"/>
      <c r="AB56" s="910"/>
      <c r="AC56" s="910"/>
      <c r="AD56" s="910"/>
      <c r="AE56" s="910"/>
      <c r="AF56" s="910"/>
      <c r="AG56" s="910"/>
      <c r="AH56" s="896"/>
      <c r="AI56" s="896"/>
      <c r="AJ56" s="897"/>
      <c r="AK56" s="898"/>
      <c r="AN56" s="336"/>
      <c r="AP56" s="907" t="s">
        <v>200</v>
      </c>
      <c r="AQ56" s="908"/>
      <c r="AR56" s="908"/>
      <c r="AS56" s="908"/>
      <c r="AT56" s="934"/>
      <c r="AU56" s="907">
        <f>SUM($F$7:$F$8)</f>
        <v>200</v>
      </c>
      <c r="AV56" s="908"/>
      <c r="AW56" s="908"/>
      <c r="AX56" s="908"/>
      <c r="AY56" s="908"/>
      <c r="AZ56" s="908">
        <f>SUM(AZ54:AZ55)</f>
        <v>0</v>
      </c>
      <c r="BA56" s="908"/>
      <c r="BB56" s="908"/>
      <c r="BC56" s="908"/>
      <c r="BD56" s="908"/>
      <c r="BE56" s="909">
        <f>AZ56/AU56*100</f>
        <v>0</v>
      </c>
      <c r="BF56" s="909"/>
      <c r="BG56" s="909"/>
      <c r="BH56" s="909"/>
      <c r="BI56" s="909"/>
      <c r="BJ56" s="910"/>
      <c r="BK56" s="910"/>
      <c r="BL56" s="910"/>
      <c r="BM56" s="910"/>
      <c r="BN56" s="896"/>
      <c r="BO56" s="911"/>
      <c r="BP56" s="910"/>
      <c r="BQ56" s="910"/>
      <c r="BR56" s="910"/>
      <c r="BS56" s="910"/>
      <c r="BT56" s="910"/>
      <c r="BU56" s="910"/>
      <c r="BV56" s="910"/>
      <c r="BW56" s="896"/>
      <c r="BX56" s="917"/>
      <c r="BY56" s="918"/>
      <c r="BZ56" s="919"/>
    </row>
    <row r="57" spans="1:78" ht="29.4" customHeight="1" x14ac:dyDescent="0.2">
      <c r="A57" s="281"/>
      <c r="B57" s="281"/>
      <c r="C57" s="281"/>
      <c r="D57" s="281"/>
      <c r="E57" s="281"/>
      <c r="F57" s="281"/>
      <c r="G57" s="281"/>
      <c r="H57" s="281"/>
      <c r="I57" s="281"/>
      <c r="J57" s="281"/>
      <c r="K57" s="281"/>
      <c r="L57" s="281"/>
      <c r="M57" s="281"/>
      <c r="N57" s="281"/>
      <c r="O57" s="281"/>
      <c r="P57" s="295"/>
      <c r="Q57" s="295"/>
      <c r="R57" s="295"/>
      <c r="S57" s="295"/>
      <c r="T57" s="295"/>
      <c r="U57" s="281"/>
      <c r="V57" s="281"/>
      <c r="W57" s="281"/>
      <c r="X57" s="281"/>
      <c r="Y57" s="281"/>
      <c r="Z57" s="281"/>
      <c r="AA57" s="281"/>
      <c r="AB57" s="281"/>
      <c r="AC57" s="281"/>
      <c r="AD57" s="281"/>
      <c r="AE57" s="281"/>
      <c r="AF57" s="281"/>
      <c r="AG57" s="281"/>
      <c r="AH57" s="281"/>
      <c r="AI57" s="281"/>
      <c r="AJ57" s="281"/>
      <c r="AK57" s="281"/>
      <c r="AN57" s="336"/>
    </row>
    <row r="58" spans="1:78" ht="15.6" customHeight="1" x14ac:dyDescent="0.2">
      <c r="A58" s="281"/>
      <c r="B58" s="281"/>
      <c r="C58" s="281"/>
      <c r="D58" s="281"/>
      <c r="E58" s="281"/>
      <c r="F58" s="281"/>
      <c r="G58" s="281"/>
      <c r="H58" s="281"/>
      <c r="I58" s="281"/>
      <c r="J58" s="281"/>
      <c r="K58" s="281"/>
      <c r="L58" s="281"/>
      <c r="M58" s="281"/>
      <c r="N58" s="281"/>
      <c r="O58" s="281"/>
      <c r="P58" s="295"/>
      <c r="Q58" s="295"/>
      <c r="R58" s="295"/>
      <c r="S58" s="295"/>
      <c r="T58" s="295"/>
      <c r="U58" s="281"/>
      <c r="V58" s="281"/>
      <c r="W58" s="281"/>
      <c r="X58" s="281"/>
      <c r="Y58" s="281"/>
      <c r="Z58" s="281"/>
      <c r="AA58" s="281"/>
      <c r="AB58" s="281"/>
      <c r="AC58" s="281"/>
      <c r="AD58" s="281"/>
      <c r="AE58" s="281"/>
      <c r="AF58" s="281"/>
      <c r="AG58" s="281"/>
      <c r="AH58" s="281"/>
      <c r="AI58" s="281"/>
      <c r="AJ58" s="281"/>
      <c r="AK58" s="281"/>
      <c r="AN58" s="336"/>
    </row>
    <row r="59" spans="1:78" ht="13.95" customHeight="1" x14ac:dyDescent="0.2">
      <c r="A59" s="296"/>
      <c r="B59" s="296"/>
      <c r="C59" s="296"/>
      <c r="D59" s="296"/>
      <c r="E59" s="296"/>
      <c r="F59" s="296"/>
      <c r="G59" s="296"/>
      <c r="H59" s="296"/>
      <c r="I59" s="296"/>
      <c r="J59" s="296"/>
      <c r="K59" s="296"/>
      <c r="L59" s="296"/>
      <c r="M59" s="296"/>
      <c r="N59" s="296"/>
      <c r="O59" s="296"/>
      <c r="P59" s="296"/>
      <c r="Q59" s="296"/>
      <c r="R59" s="296"/>
      <c r="S59" s="296"/>
      <c r="T59" s="296"/>
      <c r="U59" s="296"/>
      <c r="V59" s="296"/>
      <c r="W59" s="296"/>
      <c r="X59" s="296"/>
      <c r="Y59" s="296"/>
      <c r="Z59" s="296"/>
      <c r="AA59" s="296"/>
      <c r="AB59" s="296"/>
      <c r="AC59" s="296"/>
      <c r="AD59" s="296"/>
      <c r="AE59" s="296"/>
      <c r="AF59" s="296"/>
      <c r="AG59" s="296"/>
      <c r="AH59" s="296"/>
      <c r="AI59" s="280"/>
      <c r="AJ59" s="280"/>
      <c r="AK59" s="280"/>
      <c r="AN59" s="336"/>
    </row>
    <row r="60" spans="1:78" ht="37.950000000000003" customHeight="1" x14ac:dyDescent="0.2">
      <c r="A60" s="280"/>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c r="Z60" s="280"/>
      <c r="AA60" s="280"/>
      <c r="AB60" s="280"/>
      <c r="AC60" s="280"/>
      <c r="AD60" s="280"/>
      <c r="AE60" s="280"/>
      <c r="AF60" s="280"/>
      <c r="AG60" s="280"/>
      <c r="AH60" s="280"/>
      <c r="AI60" s="356"/>
      <c r="AJ60" s="356"/>
      <c r="AK60" s="356"/>
      <c r="AL60" s="335"/>
      <c r="AM60" s="335"/>
      <c r="AN60" s="337"/>
      <c r="AO60" s="335"/>
      <c r="AP60" s="335"/>
      <c r="AQ60" s="335"/>
      <c r="AR60" s="335"/>
      <c r="AS60" s="335"/>
      <c r="AT60" s="335"/>
      <c r="AU60" s="335"/>
      <c r="AV60" s="335"/>
      <c r="AW60" s="335"/>
      <c r="AX60" s="335"/>
      <c r="AY60" s="335"/>
      <c r="AZ60" s="335"/>
      <c r="BA60" s="335"/>
      <c r="BB60" s="335"/>
      <c r="BC60" s="335"/>
      <c r="BD60" s="335"/>
      <c r="BE60" s="335"/>
      <c r="BF60" s="335"/>
      <c r="BG60" s="335"/>
      <c r="BH60" s="335"/>
      <c r="BI60" s="335"/>
      <c r="BJ60" s="335"/>
      <c r="BK60" s="335"/>
      <c r="BL60" s="335"/>
      <c r="BM60" s="335"/>
      <c r="BN60" s="335"/>
      <c r="BO60" s="335"/>
      <c r="BP60" s="335"/>
      <c r="BQ60" s="335"/>
      <c r="BR60" s="335"/>
      <c r="BS60" s="335"/>
      <c r="BT60" s="335"/>
      <c r="BU60" s="335"/>
      <c r="BV60" s="335"/>
      <c r="BW60" s="335"/>
      <c r="BX60" s="335"/>
      <c r="BY60" s="335"/>
      <c r="BZ60" s="335"/>
    </row>
    <row r="61" spans="1:78" ht="24" customHeight="1" x14ac:dyDescent="0.2">
      <c r="A61" s="280"/>
      <c r="B61" s="962" t="s">
        <v>194</v>
      </c>
      <c r="C61" s="962"/>
      <c r="D61" s="962"/>
      <c r="E61" s="962"/>
      <c r="F61" s="962"/>
      <c r="G61" s="962"/>
      <c r="H61" s="962"/>
      <c r="I61" s="962"/>
      <c r="J61" s="962"/>
      <c r="K61" s="962"/>
      <c r="L61" s="962"/>
      <c r="M61" s="962"/>
      <c r="N61" s="962"/>
      <c r="O61" s="962"/>
      <c r="P61" s="962"/>
      <c r="Q61" s="962"/>
      <c r="R61" s="962"/>
      <c r="S61" s="962"/>
      <c r="T61" s="962"/>
      <c r="U61" s="280"/>
      <c r="V61" s="280"/>
      <c r="W61" s="280"/>
      <c r="X61" s="280"/>
      <c r="Y61" s="280"/>
      <c r="Z61" s="280"/>
      <c r="AA61" s="280"/>
      <c r="AB61" s="280"/>
      <c r="AC61" s="280"/>
      <c r="AD61" s="280"/>
      <c r="AE61" s="280"/>
      <c r="AF61" s="280"/>
      <c r="AG61" s="280"/>
      <c r="AH61" s="280"/>
      <c r="AI61" s="280"/>
      <c r="AJ61" s="280"/>
      <c r="AK61" s="280"/>
      <c r="AN61" s="336"/>
      <c r="AP61" s="280"/>
      <c r="AQ61" s="962" t="s">
        <v>194</v>
      </c>
      <c r="AR61" s="962"/>
      <c r="AS61" s="962"/>
      <c r="AT61" s="962"/>
      <c r="AU61" s="962"/>
      <c r="AV61" s="962"/>
      <c r="AW61" s="962"/>
      <c r="AX61" s="962"/>
      <c r="AY61" s="962"/>
      <c r="AZ61" s="962"/>
      <c r="BA61" s="962"/>
      <c r="BB61" s="962"/>
      <c r="BC61" s="962"/>
      <c r="BD61" s="962"/>
      <c r="BE61" s="962"/>
      <c r="BF61" s="962"/>
      <c r="BG61" s="962"/>
      <c r="BH61" s="962"/>
      <c r="BI61" s="962"/>
      <c r="BJ61" s="280"/>
      <c r="BK61" s="280"/>
      <c r="BL61" s="280"/>
      <c r="BM61" s="280"/>
      <c r="BN61" s="280"/>
      <c r="BO61" s="280"/>
      <c r="BP61" s="280"/>
      <c r="BQ61" s="280"/>
      <c r="BR61" s="280"/>
      <c r="BS61" s="280"/>
      <c r="BT61" s="280"/>
      <c r="BU61" s="280"/>
      <c r="BV61" s="280"/>
      <c r="BW61" s="280"/>
    </row>
    <row r="62" spans="1:78" ht="27" customHeight="1" x14ac:dyDescent="0.2">
      <c r="A62" s="868"/>
      <c r="B62" s="868"/>
      <c r="C62" s="280"/>
      <c r="D62" s="280"/>
      <c r="E62" s="280"/>
      <c r="F62" s="280"/>
      <c r="G62" s="280"/>
      <c r="H62" s="280"/>
      <c r="I62" s="280"/>
      <c r="J62" s="280"/>
      <c r="K62" s="957" t="s">
        <v>195</v>
      </c>
      <c r="L62" s="957"/>
      <c r="M62" s="957"/>
      <c r="N62" s="957"/>
      <c r="O62" s="957"/>
      <c r="P62" s="957"/>
      <c r="Q62" s="957"/>
      <c r="R62" s="957"/>
      <c r="S62" s="957"/>
      <c r="T62" s="957"/>
      <c r="U62" s="957"/>
      <c r="V62" s="957"/>
      <c r="W62" s="957"/>
      <c r="X62" s="957"/>
      <c r="Y62" s="957"/>
      <c r="Z62" s="957"/>
      <c r="AA62" s="957"/>
      <c r="AB62" s="957"/>
      <c r="AC62" s="280"/>
      <c r="AD62" s="280"/>
      <c r="AE62" s="280"/>
      <c r="AF62" s="280"/>
      <c r="AG62" s="280"/>
      <c r="AH62" s="280"/>
      <c r="AI62" s="280"/>
      <c r="AJ62" s="280"/>
      <c r="AK62" s="280"/>
      <c r="AN62" s="336"/>
      <c r="AP62" s="868"/>
      <c r="AQ62" s="868"/>
      <c r="AR62" s="280"/>
      <c r="AS62" s="280"/>
      <c r="AT62" s="280"/>
      <c r="AU62" s="280"/>
      <c r="AV62" s="280"/>
      <c r="AW62" s="280"/>
      <c r="AX62" s="280"/>
      <c r="AY62" s="280"/>
      <c r="AZ62" s="957" t="s">
        <v>195</v>
      </c>
      <c r="BA62" s="957"/>
      <c r="BB62" s="957"/>
      <c r="BC62" s="957"/>
      <c r="BD62" s="957"/>
      <c r="BE62" s="957"/>
      <c r="BF62" s="957"/>
      <c r="BG62" s="957"/>
      <c r="BH62" s="957"/>
      <c r="BI62" s="957"/>
      <c r="BJ62" s="957"/>
      <c r="BK62" s="957"/>
      <c r="BL62" s="957"/>
      <c r="BM62" s="957"/>
      <c r="BN62" s="957"/>
      <c r="BO62" s="957"/>
      <c r="BP62" s="957"/>
      <c r="BQ62" s="957"/>
      <c r="BR62" s="280"/>
      <c r="BS62" s="280"/>
      <c r="BT62" s="280"/>
      <c r="BU62" s="280"/>
      <c r="BV62" s="280"/>
      <c r="BW62" s="280"/>
    </row>
    <row r="63" spans="1:78" ht="27" customHeight="1" thickBot="1" x14ac:dyDescent="0.25">
      <c r="A63" s="280"/>
      <c r="B63" s="280"/>
      <c r="C63" s="280"/>
      <c r="D63" s="280"/>
      <c r="E63" s="280"/>
      <c r="F63" s="280"/>
      <c r="G63" s="280"/>
      <c r="H63" s="280"/>
      <c r="I63" s="280"/>
      <c r="J63" s="958" t="s">
        <v>224</v>
      </c>
      <c r="K63" s="958"/>
      <c r="L63" s="958"/>
      <c r="M63" s="338">
        <f>$M$3</f>
        <v>1</v>
      </c>
      <c r="N63" s="958" t="s">
        <v>196</v>
      </c>
      <c r="O63" s="958"/>
      <c r="P63" s="958"/>
      <c r="Q63" s="339"/>
      <c r="R63" s="862">
        <f>国語!$A$33</f>
        <v>11</v>
      </c>
      <c r="S63" s="862"/>
      <c r="T63" s="862" t="s">
        <v>197</v>
      </c>
      <c r="U63" s="862"/>
      <c r="V63" s="338"/>
      <c r="W63" s="338" t="s">
        <v>198</v>
      </c>
      <c r="X63" s="338"/>
      <c r="Y63" s="338"/>
      <c r="Z63" s="338"/>
      <c r="AA63" s="959">
        <f>国語!$B$33</f>
        <v>0</v>
      </c>
      <c r="AB63" s="959"/>
      <c r="AC63" s="959"/>
      <c r="AD63" s="959"/>
      <c r="AE63" s="959"/>
      <c r="AF63" s="959"/>
      <c r="AG63" s="959"/>
      <c r="AH63" s="959"/>
      <c r="AI63" s="339"/>
      <c r="AJ63" s="339"/>
      <c r="AK63" s="339"/>
      <c r="AN63" s="336"/>
      <c r="AP63" s="280"/>
      <c r="AQ63" s="280"/>
      <c r="AR63" s="280"/>
      <c r="AS63" s="280"/>
      <c r="AT63" s="280"/>
      <c r="AU63" s="280"/>
      <c r="AV63" s="280"/>
      <c r="AW63" s="280"/>
      <c r="AX63" s="280"/>
      <c r="AY63" s="958" t="s">
        <v>224</v>
      </c>
      <c r="AZ63" s="958"/>
      <c r="BA63" s="958"/>
      <c r="BB63" s="338">
        <f>$M$3</f>
        <v>1</v>
      </c>
      <c r="BC63" s="958" t="s">
        <v>196</v>
      </c>
      <c r="BD63" s="958"/>
      <c r="BE63" s="958"/>
      <c r="BF63" s="339"/>
      <c r="BG63" s="862">
        <f>国語!$A$34</f>
        <v>12</v>
      </c>
      <c r="BH63" s="862"/>
      <c r="BI63" s="862" t="s">
        <v>197</v>
      </c>
      <c r="BJ63" s="862"/>
      <c r="BK63" s="338"/>
      <c r="BL63" s="338" t="s">
        <v>198</v>
      </c>
      <c r="BM63" s="338"/>
      <c r="BN63" s="338"/>
      <c r="BO63" s="338"/>
      <c r="BP63" s="959">
        <f>国語!$B$34</f>
        <v>0</v>
      </c>
      <c r="BQ63" s="959"/>
      <c r="BR63" s="959"/>
      <c r="BS63" s="959"/>
      <c r="BT63" s="959"/>
      <c r="BU63" s="959"/>
      <c r="BV63" s="959"/>
      <c r="BW63" s="959"/>
    </row>
    <row r="64" spans="1:78" ht="15.6" customHeight="1" x14ac:dyDescent="0.2">
      <c r="A64" s="899" t="s">
        <v>199</v>
      </c>
      <c r="B64" s="900"/>
      <c r="C64" s="900"/>
      <c r="D64" s="900"/>
      <c r="E64" s="900"/>
      <c r="F64" s="899" t="s">
        <v>201</v>
      </c>
      <c r="G64" s="900"/>
      <c r="H64" s="900"/>
      <c r="I64" s="900"/>
      <c r="J64" s="901"/>
      <c r="K64" s="875" t="s">
        <v>260</v>
      </c>
      <c r="L64" s="876"/>
      <c r="M64" s="876"/>
      <c r="N64" s="876"/>
      <c r="O64" s="877"/>
      <c r="P64" s="875" t="s">
        <v>260</v>
      </c>
      <c r="Q64" s="876"/>
      <c r="R64" s="876"/>
      <c r="S64" s="876"/>
      <c r="T64" s="877"/>
      <c r="U64" s="875" t="s">
        <v>261</v>
      </c>
      <c r="V64" s="876"/>
      <c r="W64" s="876"/>
      <c r="X64" s="876"/>
      <c r="Y64" s="906"/>
      <c r="Z64" s="948" t="s">
        <v>205</v>
      </c>
      <c r="AA64" s="949"/>
      <c r="AB64" s="950"/>
      <c r="AC64" s="875" t="s">
        <v>259</v>
      </c>
      <c r="AD64" s="876"/>
      <c r="AE64" s="877"/>
      <c r="AF64" s="916" t="s">
        <v>173</v>
      </c>
      <c r="AG64" s="900"/>
      <c r="AH64" s="900"/>
      <c r="AI64" s="875" t="s">
        <v>242</v>
      </c>
      <c r="AJ64" s="876"/>
      <c r="AK64" s="884"/>
      <c r="AN64" s="336"/>
      <c r="AP64" s="899" t="s">
        <v>199</v>
      </c>
      <c r="AQ64" s="900"/>
      <c r="AR64" s="900"/>
      <c r="AS64" s="900"/>
      <c r="AT64" s="900"/>
      <c r="AU64" s="899" t="s">
        <v>201</v>
      </c>
      <c r="AV64" s="900"/>
      <c r="AW64" s="900"/>
      <c r="AX64" s="900"/>
      <c r="AY64" s="901"/>
      <c r="AZ64" s="875" t="s">
        <v>260</v>
      </c>
      <c r="BA64" s="876"/>
      <c r="BB64" s="876"/>
      <c r="BC64" s="876"/>
      <c r="BD64" s="877"/>
      <c r="BE64" s="875" t="s">
        <v>260</v>
      </c>
      <c r="BF64" s="876"/>
      <c r="BG64" s="876"/>
      <c r="BH64" s="876"/>
      <c r="BI64" s="877"/>
      <c r="BJ64" s="875" t="s">
        <v>261</v>
      </c>
      <c r="BK64" s="876"/>
      <c r="BL64" s="876"/>
      <c r="BM64" s="876"/>
      <c r="BN64" s="906"/>
      <c r="BO64" s="948" t="s">
        <v>205</v>
      </c>
      <c r="BP64" s="949"/>
      <c r="BQ64" s="950"/>
      <c r="BR64" s="875" t="s">
        <v>259</v>
      </c>
      <c r="BS64" s="876"/>
      <c r="BT64" s="877"/>
      <c r="BU64" s="916" t="s">
        <v>173</v>
      </c>
      <c r="BV64" s="900"/>
      <c r="BW64" s="900"/>
      <c r="BX64" s="920" t="s">
        <v>242</v>
      </c>
      <c r="BY64" s="921"/>
      <c r="BZ64" s="922"/>
    </row>
    <row r="65" spans="1:78" ht="15.6" customHeight="1" x14ac:dyDescent="0.2">
      <c r="A65" s="902"/>
      <c r="B65" s="862"/>
      <c r="C65" s="862"/>
      <c r="D65" s="862"/>
      <c r="E65" s="862"/>
      <c r="F65" s="902"/>
      <c r="G65" s="862"/>
      <c r="H65" s="862"/>
      <c r="I65" s="862"/>
      <c r="J65" s="903"/>
      <c r="K65" s="878" t="s">
        <v>223</v>
      </c>
      <c r="L65" s="879"/>
      <c r="M65" s="879"/>
      <c r="N65" s="879"/>
      <c r="O65" s="880"/>
      <c r="P65" s="878" t="s">
        <v>202</v>
      </c>
      <c r="Q65" s="879"/>
      <c r="R65" s="879"/>
      <c r="S65" s="879"/>
      <c r="T65" s="880"/>
      <c r="U65" s="878" t="s">
        <v>202</v>
      </c>
      <c r="V65" s="879"/>
      <c r="W65" s="879"/>
      <c r="X65" s="879"/>
      <c r="Y65" s="960"/>
      <c r="Z65" s="951"/>
      <c r="AA65" s="952"/>
      <c r="AB65" s="953"/>
      <c r="AC65" s="878" t="s">
        <v>173</v>
      </c>
      <c r="AD65" s="879"/>
      <c r="AE65" s="880"/>
      <c r="AF65" s="885"/>
      <c r="AG65" s="862"/>
      <c r="AH65" s="862"/>
      <c r="AI65" s="885" t="s">
        <v>173</v>
      </c>
      <c r="AJ65" s="862"/>
      <c r="AK65" s="886"/>
      <c r="AN65" s="336"/>
      <c r="AP65" s="902"/>
      <c r="AQ65" s="862"/>
      <c r="AR65" s="862"/>
      <c r="AS65" s="862"/>
      <c r="AT65" s="862"/>
      <c r="AU65" s="902"/>
      <c r="AV65" s="862"/>
      <c r="AW65" s="862"/>
      <c r="AX65" s="862"/>
      <c r="AY65" s="903"/>
      <c r="AZ65" s="878" t="s">
        <v>223</v>
      </c>
      <c r="BA65" s="879"/>
      <c r="BB65" s="879"/>
      <c r="BC65" s="879"/>
      <c r="BD65" s="880"/>
      <c r="BE65" s="878" t="s">
        <v>202</v>
      </c>
      <c r="BF65" s="879"/>
      <c r="BG65" s="879"/>
      <c r="BH65" s="879"/>
      <c r="BI65" s="880"/>
      <c r="BJ65" s="878" t="s">
        <v>202</v>
      </c>
      <c r="BK65" s="879"/>
      <c r="BL65" s="879"/>
      <c r="BM65" s="879"/>
      <c r="BN65" s="960"/>
      <c r="BO65" s="951"/>
      <c r="BP65" s="952"/>
      <c r="BQ65" s="953"/>
      <c r="BR65" s="878" t="s">
        <v>173</v>
      </c>
      <c r="BS65" s="879"/>
      <c r="BT65" s="880"/>
      <c r="BU65" s="885"/>
      <c r="BV65" s="862"/>
      <c r="BW65" s="862"/>
      <c r="BX65" s="923" t="s">
        <v>173</v>
      </c>
      <c r="BY65" s="734"/>
      <c r="BZ65" s="924"/>
    </row>
    <row r="66" spans="1:78" ht="15.6" customHeight="1" thickBot="1" x14ac:dyDescent="0.25">
      <c r="A66" s="904"/>
      <c r="B66" s="888"/>
      <c r="C66" s="888"/>
      <c r="D66" s="888"/>
      <c r="E66" s="888"/>
      <c r="F66" s="904"/>
      <c r="G66" s="888"/>
      <c r="H66" s="888"/>
      <c r="I66" s="888"/>
      <c r="J66" s="905"/>
      <c r="K66" s="881"/>
      <c r="L66" s="882"/>
      <c r="M66" s="882"/>
      <c r="N66" s="882"/>
      <c r="O66" s="883"/>
      <c r="P66" s="881"/>
      <c r="Q66" s="882"/>
      <c r="R66" s="882"/>
      <c r="S66" s="882"/>
      <c r="T66" s="883"/>
      <c r="U66" s="881"/>
      <c r="V66" s="882"/>
      <c r="W66" s="882"/>
      <c r="X66" s="882"/>
      <c r="Y66" s="961"/>
      <c r="Z66" s="954"/>
      <c r="AA66" s="955"/>
      <c r="AB66" s="956"/>
      <c r="AC66" s="881"/>
      <c r="AD66" s="882"/>
      <c r="AE66" s="883"/>
      <c r="AF66" s="887"/>
      <c r="AG66" s="888"/>
      <c r="AH66" s="888"/>
      <c r="AI66" s="887"/>
      <c r="AJ66" s="888"/>
      <c r="AK66" s="889"/>
      <c r="AN66" s="336"/>
      <c r="AP66" s="904"/>
      <c r="AQ66" s="888"/>
      <c r="AR66" s="888"/>
      <c r="AS66" s="888"/>
      <c r="AT66" s="888"/>
      <c r="AU66" s="904"/>
      <c r="AV66" s="888"/>
      <c r="AW66" s="888"/>
      <c r="AX66" s="888"/>
      <c r="AY66" s="905"/>
      <c r="AZ66" s="881"/>
      <c r="BA66" s="882"/>
      <c r="BB66" s="882"/>
      <c r="BC66" s="882"/>
      <c r="BD66" s="883"/>
      <c r="BE66" s="881"/>
      <c r="BF66" s="882"/>
      <c r="BG66" s="882"/>
      <c r="BH66" s="882"/>
      <c r="BI66" s="883"/>
      <c r="BJ66" s="881"/>
      <c r="BK66" s="882"/>
      <c r="BL66" s="882"/>
      <c r="BM66" s="882"/>
      <c r="BN66" s="961"/>
      <c r="BO66" s="954"/>
      <c r="BP66" s="955"/>
      <c r="BQ66" s="956"/>
      <c r="BR66" s="881"/>
      <c r="BS66" s="882"/>
      <c r="BT66" s="883"/>
      <c r="BU66" s="887"/>
      <c r="BV66" s="888"/>
      <c r="BW66" s="888"/>
      <c r="BX66" s="925"/>
      <c r="BY66" s="926"/>
      <c r="BZ66" s="927"/>
    </row>
    <row r="67" spans="1:78" ht="29.4" customHeight="1" x14ac:dyDescent="0.2">
      <c r="A67" s="946" t="s">
        <v>174</v>
      </c>
      <c r="B67" s="937"/>
      <c r="C67" s="937"/>
      <c r="D67" s="937"/>
      <c r="E67" s="947"/>
      <c r="F67" s="935" t="str">
        <f>IF($F$7="","",IF($F$7=100,"100"))</f>
        <v>100</v>
      </c>
      <c r="G67" s="936"/>
      <c r="H67" s="936"/>
      <c r="I67" s="936"/>
      <c r="J67" s="936"/>
      <c r="K67" s="937">
        <f>IF($F$7="","",IF($F$7=100,国語!$BD$33))</f>
        <v>0</v>
      </c>
      <c r="L67" s="937"/>
      <c r="M67" s="937"/>
      <c r="N67" s="937"/>
      <c r="O67" s="937"/>
      <c r="P67" s="937">
        <f>K67</f>
        <v>0</v>
      </c>
      <c r="Q67" s="937"/>
      <c r="R67" s="937"/>
      <c r="S67" s="937"/>
      <c r="T67" s="937"/>
      <c r="U67" s="938">
        <f>$U$7</f>
        <v>74</v>
      </c>
      <c r="V67" s="938"/>
      <c r="W67" s="938"/>
      <c r="X67" s="938"/>
      <c r="Y67" s="939"/>
      <c r="Z67" s="912" t="str">
        <f>IF(AND(K67&gt;=0,K67&lt;=41,$F$7&gt;0),"〇"," ")</f>
        <v>〇</v>
      </c>
      <c r="AA67" s="913"/>
      <c r="AB67" s="914"/>
      <c r="AC67" s="915" t="str">
        <f>IF(AND(K67&gt;=42,K67&lt;=63,$F$7&gt;0),"〇"," ")</f>
        <v xml:space="preserve"> </v>
      </c>
      <c r="AD67" s="913"/>
      <c r="AE67" s="914"/>
      <c r="AF67" s="915" t="str">
        <f>IF(AND(K67&gt;=64,K67&lt;=83,$F$7&gt;0),"〇"," ")</f>
        <v xml:space="preserve"> </v>
      </c>
      <c r="AG67" s="913"/>
      <c r="AH67" s="914"/>
      <c r="AI67" s="890" t="str">
        <f>IF(AND(K67&gt;=84,$F$7&gt;0),"〇"," ")</f>
        <v xml:space="preserve"> </v>
      </c>
      <c r="AJ67" s="891"/>
      <c r="AK67" s="892"/>
      <c r="AN67" s="336"/>
      <c r="AP67" s="946" t="s">
        <v>174</v>
      </c>
      <c r="AQ67" s="937"/>
      <c r="AR67" s="937"/>
      <c r="AS67" s="937"/>
      <c r="AT67" s="947"/>
      <c r="AU67" s="935" t="str">
        <f>IF($F$7="","",IF($F$7=100,"100"))</f>
        <v>100</v>
      </c>
      <c r="AV67" s="936"/>
      <c r="AW67" s="936"/>
      <c r="AX67" s="936"/>
      <c r="AY67" s="936"/>
      <c r="AZ67" s="937">
        <f>IF($F$7="","",IF($F$7=100,国語!$BD$34))</f>
        <v>0</v>
      </c>
      <c r="BA67" s="937"/>
      <c r="BB67" s="937"/>
      <c r="BC67" s="937"/>
      <c r="BD67" s="937"/>
      <c r="BE67" s="937">
        <f>AZ67</f>
        <v>0</v>
      </c>
      <c r="BF67" s="937"/>
      <c r="BG67" s="937"/>
      <c r="BH67" s="937"/>
      <c r="BI67" s="937"/>
      <c r="BJ67" s="938">
        <f>$U$7</f>
        <v>74</v>
      </c>
      <c r="BK67" s="938"/>
      <c r="BL67" s="938"/>
      <c r="BM67" s="938"/>
      <c r="BN67" s="939"/>
      <c r="BO67" s="912" t="str">
        <f>IF(AND(AZ67&gt;=0,AZ67&lt;=41,$F$7&gt;0),"〇"," ")</f>
        <v>〇</v>
      </c>
      <c r="BP67" s="913"/>
      <c r="BQ67" s="914"/>
      <c r="BR67" s="915" t="str">
        <f>IF(AND(AZ67&gt;=42,AZ67&lt;=63,$F$7&gt;0),"〇"," ")</f>
        <v xml:space="preserve"> </v>
      </c>
      <c r="BS67" s="913"/>
      <c r="BT67" s="914"/>
      <c r="BU67" s="915" t="str">
        <f>IF(AND(AZ67&gt;=64,AZ67&lt;=83,$F$7&gt;0),"〇"," ")</f>
        <v xml:space="preserve"> </v>
      </c>
      <c r="BV67" s="913"/>
      <c r="BW67" s="914"/>
      <c r="BX67" s="890" t="str">
        <f>IF(AND(AZ67&gt;=84,$F$7&gt;0),"〇"," ")</f>
        <v xml:space="preserve"> </v>
      </c>
      <c r="BY67" s="891"/>
      <c r="BZ67" s="892"/>
    </row>
    <row r="68" spans="1:78" ht="29.4" customHeight="1" thickBot="1" x14ac:dyDescent="0.25">
      <c r="A68" s="940" t="s">
        <v>175</v>
      </c>
      <c r="B68" s="941"/>
      <c r="C68" s="941"/>
      <c r="D68" s="941"/>
      <c r="E68" s="942"/>
      <c r="F68" s="943" t="str">
        <f>IF($F$8="","",IF($F$8=100,"100"))</f>
        <v>100</v>
      </c>
      <c r="G68" s="944"/>
      <c r="H68" s="944"/>
      <c r="I68" s="944"/>
      <c r="J68" s="944"/>
      <c r="K68" s="941">
        <f>IF($F$8="","",IF($F$8=100,算数!$BF$33))</f>
        <v>0</v>
      </c>
      <c r="L68" s="941"/>
      <c r="M68" s="941"/>
      <c r="N68" s="941"/>
      <c r="O68" s="941"/>
      <c r="P68" s="941">
        <f t="shared" ref="P68" si="10">K68</f>
        <v>0</v>
      </c>
      <c r="Q68" s="941"/>
      <c r="R68" s="941"/>
      <c r="S68" s="941"/>
      <c r="T68" s="941"/>
      <c r="U68" s="929">
        <f>$U$8</f>
        <v>74.900000000000006</v>
      </c>
      <c r="V68" s="929"/>
      <c r="W68" s="929"/>
      <c r="X68" s="929"/>
      <c r="Y68" s="930"/>
      <c r="Z68" s="931" t="str">
        <f>IF(AND(K68&gt;=0,K68&lt;=43,$F$8&gt;0),"〇"," ")</f>
        <v>〇</v>
      </c>
      <c r="AA68" s="932"/>
      <c r="AB68" s="933"/>
      <c r="AC68" s="945" t="str">
        <f>IF(AND(K68&gt;=44,K68&lt;=64,$F$8&gt;0),"〇"," ")</f>
        <v xml:space="preserve"> </v>
      </c>
      <c r="AD68" s="932"/>
      <c r="AE68" s="933"/>
      <c r="AF68" s="945" t="str">
        <f>IF(AND(K68&gt;=65,K68&lt;=84,$F$8&gt;0),"〇"," ")</f>
        <v xml:space="preserve"> </v>
      </c>
      <c r="AG68" s="932"/>
      <c r="AH68" s="933"/>
      <c r="AI68" s="893" t="str">
        <f>IF(AND(K68&gt;=85,$F$8&gt;0),"〇"," ")</f>
        <v xml:space="preserve"> </v>
      </c>
      <c r="AJ68" s="894"/>
      <c r="AK68" s="895"/>
      <c r="AN68" s="336"/>
      <c r="AP68" s="940" t="s">
        <v>175</v>
      </c>
      <c r="AQ68" s="941"/>
      <c r="AR68" s="941"/>
      <c r="AS68" s="941"/>
      <c r="AT68" s="942"/>
      <c r="AU68" s="943" t="str">
        <f>IF($F$8="","",IF($F$8=100,"100"))</f>
        <v>100</v>
      </c>
      <c r="AV68" s="944"/>
      <c r="AW68" s="944"/>
      <c r="AX68" s="944"/>
      <c r="AY68" s="944"/>
      <c r="AZ68" s="941">
        <f>IF($F$8="","",IF($F$8=100,算数!$BF$34))</f>
        <v>0</v>
      </c>
      <c r="BA68" s="941"/>
      <c r="BB68" s="941"/>
      <c r="BC68" s="941"/>
      <c r="BD68" s="941"/>
      <c r="BE68" s="941">
        <f t="shared" ref="BE68" si="11">AZ68</f>
        <v>0</v>
      </c>
      <c r="BF68" s="941"/>
      <c r="BG68" s="941"/>
      <c r="BH68" s="941"/>
      <c r="BI68" s="941"/>
      <c r="BJ68" s="929">
        <f>$U$8</f>
        <v>74.900000000000006</v>
      </c>
      <c r="BK68" s="929"/>
      <c r="BL68" s="929"/>
      <c r="BM68" s="929"/>
      <c r="BN68" s="930"/>
      <c r="BO68" s="931" t="str">
        <f>IF(AND(AZ68&gt;=0,AZ68&lt;=43,$F$8&gt;0),"〇"," ")</f>
        <v>〇</v>
      </c>
      <c r="BP68" s="932"/>
      <c r="BQ68" s="933"/>
      <c r="BR68" s="945" t="str">
        <f>IF(AND(AZ68&gt;=44,AZ68&lt;=64,$F$8&gt;0),"〇"," ")</f>
        <v xml:space="preserve"> </v>
      </c>
      <c r="BS68" s="932"/>
      <c r="BT68" s="933"/>
      <c r="BU68" s="945" t="str">
        <f>IF(AND(AZ68&gt;=65,AZ68&lt;=84,$F$8&gt;0),"〇"," ")</f>
        <v xml:space="preserve"> </v>
      </c>
      <c r="BV68" s="932"/>
      <c r="BW68" s="933"/>
      <c r="BX68" s="893" t="str">
        <f>IF(AND(AZ68&gt;=85,$F$8&gt;0),"〇"," ")</f>
        <v xml:space="preserve"> </v>
      </c>
      <c r="BY68" s="894"/>
      <c r="BZ68" s="895"/>
    </row>
    <row r="69" spans="1:78" ht="29.4" customHeight="1" thickBot="1" x14ac:dyDescent="0.25">
      <c r="A69" s="907" t="s">
        <v>200</v>
      </c>
      <c r="B69" s="908"/>
      <c r="C69" s="908"/>
      <c r="D69" s="908"/>
      <c r="E69" s="934"/>
      <c r="F69" s="907">
        <f>SUM($F$7:$F$8)</f>
        <v>200</v>
      </c>
      <c r="G69" s="908"/>
      <c r="H69" s="908"/>
      <c r="I69" s="908"/>
      <c r="J69" s="908"/>
      <c r="K69" s="908">
        <f>SUM(K67:K68)</f>
        <v>0</v>
      </c>
      <c r="L69" s="908"/>
      <c r="M69" s="908"/>
      <c r="N69" s="908"/>
      <c r="O69" s="908"/>
      <c r="P69" s="909">
        <f>K69/F69*100</f>
        <v>0</v>
      </c>
      <c r="Q69" s="909"/>
      <c r="R69" s="909"/>
      <c r="S69" s="909"/>
      <c r="T69" s="909"/>
      <c r="U69" s="910"/>
      <c r="V69" s="910"/>
      <c r="W69" s="910"/>
      <c r="X69" s="910"/>
      <c r="Y69" s="896"/>
      <c r="Z69" s="911"/>
      <c r="AA69" s="910"/>
      <c r="AB69" s="910"/>
      <c r="AC69" s="910"/>
      <c r="AD69" s="910"/>
      <c r="AE69" s="910"/>
      <c r="AF69" s="910"/>
      <c r="AG69" s="910"/>
      <c r="AH69" s="896"/>
      <c r="AI69" s="896"/>
      <c r="AJ69" s="897"/>
      <c r="AK69" s="898"/>
      <c r="AN69" s="336"/>
      <c r="AP69" s="907" t="s">
        <v>200</v>
      </c>
      <c r="AQ69" s="908"/>
      <c r="AR69" s="908"/>
      <c r="AS69" s="908"/>
      <c r="AT69" s="934"/>
      <c r="AU69" s="907">
        <f>SUM($F$7:$F$8)</f>
        <v>200</v>
      </c>
      <c r="AV69" s="908"/>
      <c r="AW69" s="908"/>
      <c r="AX69" s="908"/>
      <c r="AY69" s="908"/>
      <c r="AZ69" s="908">
        <f>SUM(AZ67:AZ68)</f>
        <v>0</v>
      </c>
      <c r="BA69" s="908"/>
      <c r="BB69" s="908"/>
      <c r="BC69" s="908"/>
      <c r="BD69" s="908"/>
      <c r="BE69" s="909">
        <f>AZ69/AU69*100</f>
        <v>0</v>
      </c>
      <c r="BF69" s="909"/>
      <c r="BG69" s="909"/>
      <c r="BH69" s="909"/>
      <c r="BI69" s="909"/>
      <c r="BJ69" s="910"/>
      <c r="BK69" s="910"/>
      <c r="BL69" s="910"/>
      <c r="BM69" s="910"/>
      <c r="BN69" s="896"/>
      <c r="BO69" s="911"/>
      <c r="BP69" s="910"/>
      <c r="BQ69" s="910"/>
      <c r="BR69" s="910"/>
      <c r="BS69" s="910"/>
      <c r="BT69" s="910"/>
      <c r="BU69" s="910"/>
      <c r="BV69" s="910"/>
      <c r="BW69" s="896"/>
      <c r="BX69" s="917"/>
      <c r="BY69" s="918"/>
      <c r="BZ69" s="919"/>
    </row>
    <row r="70" spans="1:78" ht="24" customHeight="1" x14ac:dyDescent="0.2">
      <c r="A70" s="280"/>
      <c r="B70" s="280"/>
      <c r="C70" s="280"/>
      <c r="D70" s="280"/>
      <c r="E70" s="280"/>
      <c r="F70" s="280"/>
      <c r="G70" s="280"/>
      <c r="H70" s="280"/>
      <c r="I70" s="280"/>
      <c r="J70" s="280"/>
      <c r="K70" s="280"/>
      <c r="L70" s="280"/>
      <c r="M70" s="280"/>
      <c r="N70" s="280"/>
      <c r="O70" s="280"/>
      <c r="P70" s="280"/>
      <c r="Q70" s="280"/>
      <c r="R70" s="280"/>
      <c r="S70" s="280"/>
      <c r="T70" s="280"/>
      <c r="U70" s="280"/>
      <c r="V70" s="280"/>
      <c r="W70" s="280"/>
      <c r="X70" s="280"/>
      <c r="Y70" s="280"/>
      <c r="Z70" s="280"/>
      <c r="AA70" s="280"/>
      <c r="AB70" s="280"/>
      <c r="AC70" s="280"/>
      <c r="AD70" s="280"/>
      <c r="AE70" s="280"/>
      <c r="AF70" s="280"/>
      <c r="AG70" s="280"/>
      <c r="AH70" s="280"/>
      <c r="AI70" s="280"/>
      <c r="AJ70" s="280"/>
      <c r="AK70" s="280"/>
      <c r="AN70" s="336"/>
    </row>
    <row r="71" spans="1:78" x14ac:dyDescent="0.2">
      <c r="AN71" s="336"/>
    </row>
    <row r="72" spans="1:78" ht="24" customHeight="1" x14ac:dyDescent="0.2">
      <c r="A72" s="280"/>
      <c r="B72" s="962" t="s">
        <v>194</v>
      </c>
      <c r="C72" s="962"/>
      <c r="D72" s="962"/>
      <c r="E72" s="962"/>
      <c r="F72" s="962"/>
      <c r="G72" s="962"/>
      <c r="H72" s="962"/>
      <c r="I72" s="962"/>
      <c r="J72" s="962"/>
      <c r="K72" s="962"/>
      <c r="L72" s="962"/>
      <c r="M72" s="962"/>
      <c r="N72" s="962"/>
      <c r="O72" s="962"/>
      <c r="P72" s="962"/>
      <c r="Q72" s="962"/>
      <c r="R72" s="962"/>
      <c r="S72" s="962"/>
      <c r="T72" s="962"/>
      <c r="U72" s="280"/>
      <c r="V72" s="280"/>
      <c r="W72" s="280"/>
      <c r="X72" s="280"/>
      <c r="Y72" s="280"/>
      <c r="Z72" s="280"/>
      <c r="AA72" s="280"/>
      <c r="AB72" s="280"/>
      <c r="AC72" s="280"/>
      <c r="AD72" s="280"/>
      <c r="AE72" s="280"/>
      <c r="AF72" s="280"/>
      <c r="AG72" s="280"/>
      <c r="AH72" s="280"/>
      <c r="AI72" s="280"/>
      <c r="AJ72" s="280"/>
      <c r="AK72" s="280"/>
      <c r="AN72" s="336"/>
      <c r="AP72" s="280"/>
      <c r="AQ72" s="962" t="s">
        <v>194</v>
      </c>
      <c r="AR72" s="962"/>
      <c r="AS72" s="962"/>
      <c r="AT72" s="962"/>
      <c r="AU72" s="962"/>
      <c r="AV72" s="962"/>
      <c r="AW72" s="962"/>
      <c r="AX72" s="962"/>
      <c r="AY72" s="962"/>
      <c r="AZ72" s="962"/>
      <c r="BA72" s="962"/>
      <c r="BB72" s="962"/>
      <c r="BC72" s="962"/>
      <c r="BD72" s="962"/>
      <c r="BE72" s="962"/>
      <c r="BF72" s="962"/>
      <c r="BG72" s="962"/>
      <c r="BH72" s="962"/>
      <c r="BI72" s="962"/>
      <c r="BJ72" s="280"/>
      <c r="BK72" s="280"/>
      <c r="BL72" s="280"/>
      <c r="BM72" s="280"/>
      <c r="BN72" s="280"/>
      <c r="BO72" s="280"/>
      <c r="BP72" s="280"/>
      <c r="BQ72" s="280"/>
      <c r="BR72" s="280"/>
      <c r="BS72" s="280"/>
      <c r="BT72" s="280"/>
      <c r="BU72" s="280"/>
      <c r="BV72" s="280"/>
      <c r="BW72" s="280"/>
    </row>
    <row r="73" spans="1:78" ht="27" customHeight="1" x14ac:dyDescent="0.2">
      <c r="A73" s="868"/>
      <c r="B73" s="868"/>
      <c r="C73" s="280"/>
      <c r="D73" s="280"/>
      <c r="E73" s="280"/>
      <c r="F73" s="280"/>
      <c r="G73" s="280"/>
      <c r="H73" s="280"/>
      <c r="I73" s="280"/>
      <c r="J73" s="280"/>
      <c r="K73" s="957" t="s">
        <v>195</v>
      </c>
      <c r="L73" s="957"/>
      <c r="M73" s="957"/>
      <c r="N73" s="957"/>
      <c r="O73" s="957"/>
      <c r="P73" s="957"/>
      <c r="Q73" s="957"/>
      <c r="R73" s="957"/>
      <c r="S73" s="957"/>
      <c r="T73" s="957"/>
      <c r="U73" s="957"/>
      <c r="V73" s="957"/>
      <c r="W73" s="957"/>
      <c r="X73" s="957"/>
      <c r="Y73" s="957"/>
      <c r="Z73" s="957"/>
      <c r="AA73" s="957"/>
      <c r="AB73" s="957"/>
      <c r="AC73" s="280"/>
      <c r="AD73" s="280"/>
      <c r="AE73" s="280"/>
      <c r="AF73" s="280"/>
      <c r="AG73" s="280"/>
      <c r="AH73" s="280"/>
      <c r="AI73" s="280"/>
      <c r="AJ73" s="280"/>
      <c r="AK73" s="280"/>
      <c r="AN73" s="336"/>
      <c r="AP73" s="868"/>
      <c r="AQ73" s="868"/>
      <c r="AR73" s="280"/>
      <c r="AS73" s="280"/>
      <c r="AT73" s="280"/>
      <c r="AU73" s="280"/>
      <c r="AV73" s="280"/>
      <c r="AW73" s="280"/>
      <c r="AX73" s="280"/>
      <c r="AY73" s="280"/>
      <c r="AZ73" s="957" t="s">
        <v>195</v>
      </c>
      <c r="BA73" s="957"/>
      <c r="BB73" s="957"/>
      <c r="BC73" s="957"/>
      <c r="BD73" s="957"/>
      <c r="BE73" s="957"/>
      <c r="BF73" s="957"/>
      <c r="BG73" s="957"/>
      <c r="BH73" s="957"/>
      <c r="BI73" s="957"/>
      <c r="BJ73" s="957"/>
      <c r="BK73" s="957"/>
      <c r="BL73" s="957"/>
      <c r="BM73" s="957"/>
      <c r="BN73" s="957"/>
      <c r="BO73" s="957"/>
      <c r="BP73" s="957"/>
      <c r="BQ73" s="957"/>
      <c r="BR73" s="280"/>
      <c r="BS73" s="280"/>
      <c r="BT73" s="280"/>
      <c r="BU73" s="280"/>
      <c r="BV73" s="280"/>
      <c r="BW73" s="280"/>
    </row>
    <row r="74" spans="1:78" ht="27" customHeight="1" thickBot="1" x14ac:dyDescent="0.25">
      <c r="A74" s="280"/>
      <c r="B74" s="280"/>
      <c r="C74" s="280"/>
      <c r="D74" s="280"/>
      <c r="E74" s="280"/>
      <c r="F74" s="280"/>
      <c r="G74" s="280"/>
      <c r="H74" s="280"/>
      <c r="I74" s="280"/>
      <c r="J74" s="958" t="s">
        <v>224</v>
      </c>
      <c r="K74" s="958"/>
      <c r="L74" s="958"/>
      <c r="M74" s="338">
        <f>$M$3</f>
        <v>1</v>
      </c>
      <c r="N74" s="958" t="s">
        <v>196</v>
      </c>
      <c r="O74" s="958"/>
      <c r="P74" s="958"/>
      <c r="Q74" s="339"/>
      <c r="R74" s="862">
        <f>国語!$A$35</f>
        <v>13</v>
      </c>
      <c r="S74" s="862"/>
      <c r="T74" s="862" t="s">
        <v>197</v>
      </c>
      <c r="U74" s="862"/>
      <c r="V74" s="338"/>
      <c r="W74" s="338" t="s">
        <v>198</v>
      </c>
      <c r="X74" s="338"/>
      <c r="Y74" s="338"/>
      <c r="Z74" s="338"/>
      <c r="AA74" s="959">
        <f>国語!$B$35</f>
        <v>0</v>
      </c>
      <c r="AB74" s="959"/>
      <c r="AC74" s="959"/>
      <c r="AD74" s="959"/>
      <c r="AE74" s="959"/>
      <c r="AF74" s="959"/>
      <c r="AG74" s="959"/>
      <c r="AH74" s="959"/>
      <c r="AI74" s="339"/>
      <c r="AJ74" s="339"/>
      <c r="AK74" s="339"/>
      <c r="AN74" s="336"/>
      <c r="AP74" s="280"/>
      <c r="AQ74" s="280"/>
      <c r="AR74" s="280"/>
      <c r="AS74" s="280"/>
      <c r="AT74" s="280"/>
      <c r="AU74" s="280"/>
      <c r="AV74" s="280"/>
      <c r="AW74" s="280"/>
      <c r="AX74" s="280"/>
      <c r="AY74" s="958" t="s">
        <v>224</v>
      </c>
      <c r="AZ74" s="958"/>
      <c r="BA74" s="958"/>
      <c r="BB74" s="338">
        <f>$M$3</f>
        <v>1</v>
      </c>
      <c r="BC74" s="958" t="s">
        <v>196</v>
      </c>
      <c r="BD74" s="958"/>
      <c r="BE74" s="958"/>
      <c r="BF74" s="339"/>
      <c r="BG74" s="862">
        <f>国語!$A$36</f>
        <v>14</v>
      </c>
      <c r="BH74" s="862"/>
      <c r="BI74" s="862" t="s">
        <v>197</v>
      </c>
      <c r="BJ74" s="862"/>
      <c r="BK74" s="338"/>
      <c r="BL74" s="338" t="s">
        <v>198</v>
      </c>
      <c r="BM74" s="338"/>
      <c r="BN74" s="338"/>
      <c r="BO74" s="338"/>
      <c r="BP74" s="959">
        <f>国語!$B$36</f>
        <v>0</v>
      </c>
      <c r="BQ74" s="959"/>
      <c r="BR74" s="959"/>
      <c r="BS74" s="959"/>
      <c r="BT74" s="959"/>
      <c r="BU74" s="959"/>
      <c r="BV74" s="959"/>
      <c r="BW74" s="959"/>
    </row>
    <row r="75" spans="1:78" ht="13.95" customHeight="1" x14ac:dyDescent="0.2">
      <c r="A75" s="899" t="s">
        <v>199</v>
      </c>
      <c r="B75" s="900"/>
      <c r="C75" s="900"/>
      <c r="D75" s="900"/>
      <c r="E75" s="900"/>
      <c r="F75" s="899" t="s">
        <v>201</v>
      </c>
      <c r="G75" s="900"/>
      <c r="H75" s="900"/>
      <c r="I75" s="900"/>
      <c r="J75" s="901"/>
      <c r="K75" s="875" t="s">
        <v>260</v>
      </c>
      <c r="L75" s="876"/>
      <c r="M75" s="876"/>
      <c r="N75" s="876"/>
      <c r="O75" s="877"/>
      <c r="P75" s="875" t="s">
        <v>260</v>
      </c>
      <c r="Q75" s="876"/>
      <c r="R75" s="876"/>
      <c r="S75" s="876"/>
      <c r="T75" s="877"/>
      <c r="U75" s="875" t="s">
        <v>261</v>
      </c>
      <c r="V75" s="876"/>
      <c r="W75" s="876"/>
      <c r="X75" s="876"/>
      <c r="Y75" s="906"/>
      <c r="Z75" s="948" t="s">
        <v>205</v>
      </c>
      <c r="AA75" s="949"/>
      <c r="AB75" s="950"/>
      <c r="AC75" s="875" t="s">
        <v>259</v>
      </c>
      <c r="AD75" s="876"/>
      <c r="AE75" s="877"/>
      <c r="AF75" s="916" t="s">
        <v>173</v>
      </c>
      <c r="AG75" s="900"/>
      <c r="AH75" s="900"/>
      <c r="AI75" s="875" t="s">
        <v>242</v>
      </c>
      <c r="AJ75" s="876"/>
      <c r="AK75" s="884"/>
      <c r="AN75" s="336"/>
      <c r="AP75" s="899" t="s">
        <v>199</v>
      </c>
      <c r="AQ75" s="900"/>
      <c r="AR75" s="900"/>
      <c r="AS75" s="900"/>
      <c r="AT75" s="900"/>
      <c r="AU75" s="899" t="s">
        <v>201</v>
      </c>
      <c r="AV75" s="900"/>
      <c r="AW75" s="900"/>
      <c r="AX75" s="900"/>
      <c r="AY75" s="901"/>
      <c r="AZ75" s="875" t="s">
        <v>260</v>
      </c>
      <c r="BA75" s="876"/>
      <c r="BB75" s="876"/>
      <c r="BC75" s="876"/>
      <c r="BD75" s="877"/>
      <c r="BE75" s="875" t="s">
        <v>260</v>
      </c>
      <c r="BF75" s="876"/>
      <c r="BG75" s="876"/>
      <c r="BH75" s="876"/>
      <c r="BI75" s="877"/>
      <c r="BJ75" s="875" t="s">
        <v>261</v>
      </c>
      <c r="BK75" s="876"/>
      <c r="BL75" s="876"/>
      <c r="BM75" s="876"/>
      <c r="BN75" s="906"/>
      <c r="BO75" s="948" t="s">
        <v>205</v>
      </c>
      <c r="BP75" s="949"/>
      <c r="BQ75" s="950"/>
      <c r="BR75" s="875" t="s">
        <v>259</v>
      </c>
      <c r="BS75" s="876"/>
      <c r="BT75" s="877"/>
      <c r="BU75" s="916" t="s">
        <v>173</v>
      </c>
      <c r="BV75" s="900"/>
      <c r="BW75" s="900"/>
      <c r="BX75" s="920" t="s">
        <v>242</v>
      </c>
      <c r="BY75" s="921"/>
      <c r="BZ75" s="922"/>
    </row>
    <row r="76" spans="1:78" ht="13.95" customHeight="1" x14ac:dyDescent="0.2">
      <c r="A76" s="902"/>
      <c r="B76" s="862"/>
      <c r="C76" s="862"/>
      <c r="D76" s="862"/>
      <c r="E76" s="862"/>
      <c r="F76" s="902"/>
      <c r="G76" s="862"/>
      <c r="H76" s="862"/>
      <c r="I76" s="862"/>
      <c r="J76" s="903"/>
      <c r="K76" s="878" t="s">
        <v>223</v>
      </c>
      <c r="L76" s="879"/>
      <c r="M76" s="879"/>
      <c r="N76" s="879"/>
      <c r="O76" s="880"/>
      <c r="P76" s="878" t="s">
        <v>202</v>
      </c>
      <c r="Q76" s="879"/>
      <c r="R76" s="879"/>
      <c r="S76" s="879"/>
      <c r="T76" s="880"/>
      <c r="U76" s="878" t="s">
        <v>202</v>
      </c>
      <c r="V76" s="879"/>
      <c r="W76" s="879"/>
      <c r="X76" s="879"/>
      <c r="Y76" s="960"/>
      <c r="Z76" s="951"/>
      <c r="AA76" s="952"/>
      <c r="AB76" s="953"/>
      <c r="AC76" s="878" t="s">
        <v>173</v>
      </c>
      <c r="AD76" s="879"/>
      <c r="AE76" s="880"/>
      <c r="AF76" s="885"/>
      <c r="AG76" s="862"/>
      <c r="AH76" s="862"/>
      <c r="AI76" s="885" t="s">
        <v>173</v>
      </c>
      <c r="AJ76" s="862"/>
      <c r="AK76" s="886"/>
      <c r="AN76" s="336"/>
      <c r="AP76" s="902"/>
      <c r="AQ76" s="862"/>
      <c r="AR76" s="862"/>
      <c r="AS76" s="862"/>
      <c r="AT76" s="862"/>
      <c r="AU76" s="902"/>
      <c r="AV76" s="862"/>
      <c r="AW76" s="862"/>
      <c r="AX76" s="862"/>
      <c r="AY76" s="903"/>
      <c r="AZ76" s="878" t="s">
        <v>223</v>
      </c>
      <c r="BA76" s="879"/>
      <c r="BB76" s="879"/>
      <c r="BC76" s="879"/>
      <c r="BD76" s="880"/>
      <c r="BE76" s="878" t="s">
        <v>202</v>
      </c>
      <c r="BF76" s="879"/>
      <c r="BG76" s="879"/>
      <c r="BH76" s="879"/>
      <c r="BI76" s="880"/>
      <c r="BJ76" s="878" t="s">
        <v>202</v>
      </c>
      <c r="BK76" s="879"/>
      <c r="BL76" s="879"/>
      <c r="BM76" s="879"/>
      <c r="BN76" s="960"/>
      <c r="BO76" s="951"/>
      <c r="BP76" s="952"/>
      <c r="BQ76" s="953"/>
      <c r="BR76" s="878" t="s">
        <v>173</v>
      </c>
      <c r="BS76" s="879"/>
      <c r="BT76" s="880"/>
      <c r="BU76" s="885"/>
      <c r="BV76" s="862"/>
      <c r="BW76" s="862"/>
      <c r="BX76" s="923" t="s">
        <v>173</v>
      </c>
      <c r="BY76" s="734"/>
      <c r="BZ76" s="924"/>
    </row>
    <row r="77" spans="1:78" ht="13.95" customHeight="1" thickBot="1" x14ac:dyDescent="0.25">
      <c r="A77" s="904"/>
      <c r="B77" s="888"/>
      <c r="C77" s="888"/>
      <c r="D77" s="888"/>
      <c r="E77" s="888"/>
      <c r="F77" s="904"/>
      <c r="G77" s="888"/>
      <c r="H77" s="888"/>
      <c r="I77" s="888"/>
      <c r="J77" s="905"/>
      <c r="K77" s="881"/>
      <c r="L77" s="882"/>
      <c r="M77" s="882"/>
      <c r="N77" s="882"/>
      <c r="O77" s="883"/>
      <c r="P77" s="881"/>
      <c r="Q77" s="882"/>
      <c r="R77" s="882"/>
      <c r="S77" s="882"/>
      <c r="T77" s="883"/>
      <c r="U77" s="881"/>
      <c r="V77" s="882"/>
      <c r="W77" s="882"/>
      <c r="X77" s="882"/>
      <c r="Y77" s="961"/>
      <c r="Z77" s="954"/>
      <c r="AA77" s="955"/>
      <c r="AB77" s="956"/>
      <c r="AC77" s="881"/>
      <c r="AD77" s="882"/>
      <c r="AE77" s="883"/>
      <c r="AF77" s="887"/>
      <c r="AG77" s="888"/>
      <c r="AH77" s="888"/>
      <c r="AI77" s="887"/>
      <c r="AJ77" s="888"/>
      <c r="AK77" s="889"/>
      <c r="AN77" s="336"/>
      <c r="AP77" s="904"/>
      <c r="AQ77" s="888"/>
      <c r="AR77" s="888"/>
      <c r="AS77" s="888"/>
      <c r="AT77" s="888"/>
      <c r="AU77" s="904"/>
      <c r="AV77" s="888"/>
      <c r="AW77" s="888"/>
      <c r="AX77" s="888"/>
      <c r="AY77" s="905"/>
      <c r="AZ77" s="881"/>
      <c r="BA77" s="882"/>
      <c r="BB77" s="882"/>
      <c r="BC77" s="882"/>
      <c r="BD77" s="883"/>
      <c r="BE77" s="881"/>
      <c r="BF77" s="882"/>
      <c r="BG77" s="882"/>
      <c r="BH77" s="882"/>
      <c r="BI77" s="883"/>
      <c r="BJ77" s="881"/>
      <c r="BK77" s="882"/>
      <c r="BL77" s="882"/>
      <c r="BM77" s="882"/>
      <c r="BN77" s="961"/>
      <c r="BO77" s="954"/>
      <c r="BP77" s="955"/>
      <c r="BQ77" s="956"/>
      <c r="BR77" s="881"/>
      <c r="BS77" s="882"/>
      <c r="BT77" s="883"/>
      <c r="BU77" s="887"/>
      <c r="BV77" s="888"/>
      <c r="BW77" s="888"/>
      <c r="BX77" s="925"/>
      <c r="BY77" s="926"/>
      <c r="BZ77" s="927"/>
    </row>
    <row r="78" spans="1:78" ht="29.4" customHeight="1" x14ac:dyDescent="0.2">
      <c r="A78" s="946" t="s">
        <v>174</v>
      </c>
      <c r="B78" s="937"/>
      <c r="C78" s="937"/>
      <c r="D78" s="937"/>
      <c r="E78" s="947"/>
      <c r="F78" s="935" t="str">
        <f>IF($F$7="","",IF($F$7=100,"100"))</f>
        <v>100</v>
      </c>
      <c r="G78" s="936"/>
      <c r="H78" s="936"/>
      <c r="I78" s="936"/>
      <c r="J78" s="936"/>
      <c r="K78" s="937">
        <f>IF($F$7="","",IF($F$7=100,国語!$BD$35))</f>
        <v>0</v>
      </c>
      <c r="L78" s="937"/>
      <c r="M78" s="937"/>
      <c r="N78" s="937"/>
      <c r="O78" s="937"/>
      <c r="P78" s="937">
        <f>K78</f>
        <v>0</v>
      </c>
      <c r="Q78" s="937"/>
      <c r="R78" s="937"/>
      <c r="S78" s="937"/>
      <c r="T78" s="937"/>
      <c r="U78" s="938">
        <f>$U$7</f>
        <v>74</v>
      </c>
      <c r="V78" s="938"/>
      <c r="W78" s="938"/>
      <c r="X78" s="938"/>
      <c r="Y78" s="939"/>
      <c r="Z78" s="912" t="str">
        <f>IF(AND(K78&gt;=0,K78&lt;=41,$F$7&gt;0),"〇"," ")</f>
        <v>〇</v>
      </c>
      <c r="AA78" s="913"/>
      <c r="AB78" s="914"/>
      <c r="AC78" s="915" t="str">
        <f>IF(AND(K78&gt;=42,K78&lt;=63,$F$7&gt;0),"〇"," ")</f>
        <v xml:space="preserve"> </v>
      </c>
      <c r="AD78" s="913"/>
      <c r="AE78" s="914"/>
      <c r="AF78" s="915" t="str">
        <f>IF(AND(K78&gt;=64,K78&lt;=83,$F$7&gt;0),"〇"," ")</f>
        <v xml:space="preserve"> </v>
      </c>
      <c r="AG78" s="913"/>
      <c r="AH78" s="914"/>
      <c r="AI78" s="890" t="str">
        <f>IF(AND(K78&gt;=84,$F$7&gt;0),"〇"," ")</f>
        <v xml:space="preserve"> </v>
      </c>
      <c r="AJ78" s="891"/>
      <c r="AK78" s="892"/>
      <c r="AN78" s="336"/>
      <c r="AP78" s="946" t="s">
        <v>174</v>
      </c>
      <c r="AQ78" s="937"/>
      <c r="AR78" s="937"/>
      <c r="AS78" s="937"/>
      <c r="AT78" s="947"/>
      <c r="AU78" s="935" t="str">
        <f>IF($F$7="","",IF($F$7=100,"100"))</f>
        <v>100</v>
      </c>
      <c r="AV78" s="936"/>
      <c r="AW78" s="936"/>
      <c r="AX78" s="936"/>
      <c r="AY78" s="936"/>
      <c r="AZ78" s="937">
        <f>IF($F$7="","",IF($F$7=100,国語!$BD$36))</f>
        <v>0</v>
      </c>
      <c r="BA78" s="937"/>
      <c r="BB78" s="937"/>
      <c r="BC78" s="937"/>
      <c r="BD78" s="937"/>
      <c r="BE78" s="937">
        <f>AZ78</f>
        <v>0</v>
      </c>
      <c r="BF78" s="937"/>
      <c r="BG78" s="937"/>
      <c r="BH78" s="937"/>
      <c r="BI78" s="937"/>
      <c r="BJ78" s="938">
        <f>$U$7</f>
        <v>74</v>
      </c>
      <c r="BK78" s="938"/>
      <c r="BL78" s="938"/>
      <c r="BM78" s="938"/>
      <c r="BN78" s="939"/>
      <c r="BO78" s="912" t="str">
        <f>IF(AND(AZ78&gt;=0,AZ78&lt;=41,$F$7&gt;0),"〇"," ")</f>
        <v>〇</v>
      </c>
      <c r="BP78" s="913"/>
      <c r="BQ78" s="914"/>
      <c r="BR78" s="915" t="str">
        <f>IF(AND(AZ78&gt;=42,AZ78&lt;=63,$F$7&gt;0),"〇"," ")</f>
        <v xml:space="preserve"> </v>
      </c>
      <c r="BS78" s="913"/>
      <c r="BT78" s="914"/>
      <c r="BU78" s="915" t="str">
        <f>IF(AND(AZ78&gt;=64,AZ78&lt;=83,$F$7&gt;0),"〇"," ")</f>
        <v xml:space="preserve"> </v>
      </c>
      <c r="BV78" s="913"/>
      <c r="BW78" s="914"/>
      <c r="BX78" s="890" t="str">
        <f>IF(AND(AZ78&gt;=84,$F$7&gt;0),"〇"," ")</f>
        <v xml:space="preserve"> </v>
      </c>
      <c r="BY78" s="891"/>
      <c r="BZ78" s="892"/>
    </row>
    <row r="79" spans="1:78" ht="29.4" customHeight="1" thickBot="1" x14ac:dyDescent="0.25">
      <c r="A79" s="940" t="s">
        <v>175</v>
      </c>
      <c r="B79" s="941"/>
      <c r="C79" s="941"/>
      <c r="D79" s="941"/>
      <c r="E79" s="942"/>
      <c r="F79" s="943" t="str">
        <f>IF($F$8="","",IF($F$8=100,"100"))</f>
        <v>100</v>
      </c>
      <c r="G79" s="944"/>
      <c r="H79" s="944"/>
      <c r="I79" s="944"/>
      <c r="J79" s="944"/>
      <c r="K79" s="941">
        <f>IF($F$8="","",IF($F$8=100,算数!$BF$35))</f>
        <v>0</v>
      </c>
      <c r="L79" s="941"/>
      <c r="M79" s="941"/>
      <c r="N79" s="941"/>
      <c r="O79" s="941"/>
      <c r="P79" s="941">
        <f t="shared" ref="P79" si="12">K79</f>
        <v>0</v>
      </c>
      <c r="Q79" s="941"/>
      <c r="R79" s="941"/>
      <c r="S79" s="941"/>
      <c r="T79" s="941"/>
      <c r="U79" s="929">
        <f>$U$8</f>
        <v>74.900000000000006</v>
      </c>
      <c r="V79" s="929"/>
      <c r="W79" s="929"/>
      <c r="X79" s="929"/>
      <c r="Y79" s="930"/>
      <c r="Z79" s="931" t="str">
        <f>IF(AND(K79&gt;=0,K79&lt;=43,$F$8&gt;0),"〇"," ")</f>
        <v>〇</v>
      </c>
      <c r="AA79" s="932"/>
      <c r="AB79" s="933"/>
      <c r="AC79" s="945" t="str">
        <f>IF(AND(K79&gt;=44,K79&lt;=64,$F$8&gt;0),"〇"," ")</f>
        <v xml:space="preserve"> </v>
      </c>
      <c r="AD79" s="932"/>
      <c r="AE79" s="933"/>
      <c r="AF79" s="945" t="str">
        <f>IF(AND(K79&gt;=65,K79&lt;=84,$F$8&gt;0),"〇"," ")</f>
        <v xml:space="preserve"> </v>
      </c>
      <c r="AG79" s="932"/>
      <c r="AH79" s="933"/>
      <c r="AI79" s="893" t="str">
        <f>IF(AND(K79&gt;=85,$F$8&gt;0),"〇"," ")</f>
        <v xml:space="preserve"> </v>
      </c>
      <c r="AJ79" s="894"/>
      <c r="AK79" s="895"/>
      <c r="AN79" s="336"/>
      <c r="AP79" s="940" t="s">
        <v>175</v>
      </c>
      <c r="AQ79" s="941"/>
      <c r="AR79" s="941"/>
      <c r="AS79" s="941"/>
      <c r="AT79" s="942"/>
      <c r="AU79" s="943" t="str">
        <f>IF($F$8="","",IF($F$8=100,"100"))</f>
        <v>100</v>
      </c>
      <c r="AV79" s="944"/>
      <c r="AW79" s="944"/>
      <c r="AX79" s="944"/>
      <c r="AY79" s="944"/>
      <c r="AZ79" s="941">
        <f>IF($F$8="","",IF($F$8=100,算数!$BF$36))</f>
        <v>0</v>
      </c>
      <c r="BA79" s="941"/>
      <c r="BB79" s="941"/>
      <c r="BC79" s="941"/>
      <c r="BD79" s="941"/>
      <c r="BE79" s="941">
        <f t="shared" ref="BE79" si="13">AZ79</f>
        <v>0</v>
      </c>
      <c r="BF79" s="941"/>
      <c r="BG79" s="941"/>
      <c r="BH79" s="941"/>
      <c r="BI79" s="941"/>
      <c r="BJ79" s="929">
        <f>$U$8</f>
        <v>74.900000000000006</v>
      </c>
      <c r="BK79" s="929"/>
      <c r="BL79" s="929"/>
      <c r="BM79" s="929"/>
      <c r="BN79" s="930"/>
      <c r="BO79" s="931" t="str">
        <f>IF(AND(AZ79&gt;=0,AZ79&lt;=43,$F$8&gt;0),"〇"," ")</f>
        <v>〇</v>
      </c>
      <c r="BP79" s="932"/>
      <c r="BQ79" s="933"/>
      <c r="BR79" s="945" t="str">
        <f>IF(AND(AZ79&gt;=44,AZ79&lt;=64,$F$8&gt;0),"〇"," ")</f>
        <v xml:space="preserve"> </v>
      </c>
      <c r="BS79" s="932"/>
      <c r="BT79" s="933"/>
      <c r="BU79" s="945" t="str">
        <f>IF(AND(AZ79&gt;=65,AZ79&lt;=84,$F$8&gt;0),"〇"," ")</f>
        <v xml:space="preserve"> </v>
      </c>
      <c r="BV79" s="932"/>
      <c r="BW79" s="933"/>
      <c r="BX79" s="893" t="str">
        <f>IF(AND(AZ79&gt;=85,$F$8&gt;0),"〇"," ")</f>
        <v xml:space="preserve"> </v>
      </c>
      <c r="BY79" s="894"/>
      <c r="BZ79" s="895"/>
    </row>
    <row r="80" spans="1:78" ht="29.4" customHeight="1" thickBot="1" x14ac:dyDescent="0.25">
      <c r="A80" s="907" t="s">
        <v>200</v>
      </c>
      <c r="B80" s="908"/>
      <c r="C80" s="908"/>
      <c r="D80" s="908"/>
      <c r="E80" s="934"/>
      <c r="F80" s="907">
        <f>SUM($F$7:$F$8)</f>
        <v>200</v>
      </c>
      <c r="G80" s="908"/>
      <c r="H80" s="908"/>
      <c r="I80" s="908"/>
      <c r="J80" s="908"/>
      <c r="K80" s="908">
        <f>SUM(K78:K79)</f>
        <v>0</v>
      </c>
      <c r="L80" s="908"/>
      <c r="M80" s="908"/>
      <c r="N80" s="908"/>
      <c r="O80" s="908"/>
      <c r="P80" s="909">
        <f>K80/F80*100</f>
        <v>0</v>
      </c>
      <c r="Q80" s="909"/>
      <c r="R80" s="909"/>
      <c r="S80" s="909"/>
      <c r="T80" s="909"/>
      <c r="U80" s="910"/>
      <c r="V80" s="910"/>
      <c r="W80" s="910"/>
      <c r="X80" s="910"/>
      <c r="Y80" s="896"/>
      <c r="Z80" s="911"/>
      <c r="AA80" s="910"/>
      <c r="AB80" s="910"/>
      <c r="AC80" s="910"/>
      <c r="AD80" s="910"/>
      <c r="AE80" s="910"/>
      <c r="AF80" s="910"/>
      <c r="AG80" s="910"/>
      <c r="AH80" s="896"/>
      <c r="AI80" s="896"/>
      <c r="AJ80" s="897"/>
      <c r="AK80" s="898"/>
      <c r="AN80" s="336"/>
      <c r="AP80" s="907" t="s">
        <v>200</v>
      </c>
      <c r="AQ80" s="908"/>
      <c r="AR80" s="908"/>
      <c r="AS80" s="908"/>
      <c r="AT80" s="934"/>
      <c r="AU80" s="907">
        <f>SUM($F$7:$F$8)</f>
        <v>200</v>
      </c>
      <c r="AV80" s="908"/>
      <c r="AW80" s="908"/>
      <c r="AX80" s="908"/>
      <c r="AY80" s="908"/>
      <c r="AZ80" s="908">
        <f>SUM(AZ78:AZ79)</f>
        <v>0</v>
      </c>
      <c r="BA80" s="908"/>
      <c r="BB80" s="908"/>
      <c r="BC80" s="908"/>
      <c r="BD80" s="908"/>
      <c r="BE80" s="909">
        <f>AZ80/AU80*100</f>
        <v>0</v>
      </c>
      <c r="BF80" s="909"/>
      <c r="BG80" s="909"/>
      <c r="BH80" s="909"/>
      <c r="BI80" s="909"/>
      <c r="BJ80" s="910"/>
      <c r="BK80" s="910"/>
      <c r="BL80" s="910"/>
      <c r="BM80" s="910"/>
      <c r="BN80" s="896"/>
      <c r="BO80" s="911"/>
      <c r="BP80" s="910"/>
      <c r="BQ80" s="910"/>
      <c r="BR80" s="910"/>
      <c r="BS80" s="910"/>
      <c r="BT80" s="910"/>
      <c r="BU80" s="910"/>
      <c r="BV80" s="910"/>
      <c r="BW80" s="896"/>
      <c r="BX80" s="917"/>
      <c r="BY80" s="918"/>
      <c r="BZ80" s="919"/>
    </row>
    <row r="81" spans="1:78" ht="29.4" customHeight="1" x14ac:dyDescent="0.2">
      <c r="A81" s="281"/>
      <c r="B81" s="281"/>
      <c r="C81" s="281"/>
      <c r="D81" s="281"/>
      <c r="E81" s="281"/>
      <c r="F81" s="281"/>
      <c r="G81" s="281"/>
      <c r="H81" s="281"/>
      <c r="I81" s="281"/>
      <c r="J81" s="281"/>
      <c r="K81" s="281"/>
      <c r="L81" s="281"/>
      <c r="M81" s="281"/>
      <c r="N81" s="281"/>
      <c r="O81" s="281"/>
      <c r="P81" s="295"/>
      <c r="Q81" s="295"/>
      <c r="R81" s="295"/>
      <c r="S81" s="295"/>
      <c r="T81" s="295"/>
      <c r="U81" s="281"/>
      <c r="V81" s="281"/>
      <c r="W81" s="281"/>
      <c r="X81" s="281"/>
      <c r="Y81" s="281"/>
      <c r="Z81" s="281"/>
      <c r="AA81" s="281"/>
      <c r="AB81" s="281"/>
      <c r="AC81" s="281"/>
      <c r="AD81" s="281"/>
      <c r="AE81" s="281"/>
      <c r="AF81" s="281"/>
      <c r="AG81" s="281"/>
      <c r="AH81" s="281"/>
      <c r="AI81" s="281"/>
      <c r="AJ81" s="281"/>
      <c r="AK81" s="281"/>
      <c r="AN81" s="336"/>
    </row>
    <row r="82" spans="1:78" ht="15.6" customHeight="1" x14ac:dyDescent="0.2">
      <c r="A82" s="281"/>
      <c r="B82" s="281"/>
      <c r="C82" s="281"/>
      <c r="D82" s="281"/>
      <c r="E82" s="281"/>
      <c r="F82" s="281"/>
      <c r="G82" s="281"/>
      <c r="H82" s="281"/>
      <c r="I82" s="281"/>
      <c r="J82" s="281"/>
      <c r="K82" s="281"/>
      <c r="L82" s="281"/>
      <c r="M82" s="281"/>
      <c r="N82" s="281"/>
      <c r="O82" s="281"/>
      <c r="P82" s="295"/>
      <c r="Q82" s="295"/>
      <c r="R82" s="295"/>
      <c r="S82" s="295"/>
      <c r="T82" s="295"/>
      <c r="U82" s="281"/>
      <c r="V82" s="281"/>
      <c r="W82" s="281"/>
      <c r="X82" s="281"/>
      <c r="Y82" s="281"/>
      <c r="Z82" s="281"/>
      <c r="AA82" s="281"/>
      <c r="AB82" s="281"/>
      <c r="AC82" s="281"/>
      <c r="AD82" s="281"/>
      <c r="AE82" s="281"/>
      <c r="AF82" s="281"/>
      <c r="AG82" s="281"/>
      <c r="AH82" s="281"/>
      <c r="AI82" s="281"/>
      <c r="AJ82" s="281"/>
      <c r="AK82" s="281"/>
      <c r="AN82" s="336"/>
    </row>
    <row r="83" spans="1:78" ht="13.95" customHeight="1" x14ac:dyDescent="0.2">
      <c r="A83" s="296"/>
      <c r="B83" s="296"/>
      <c r="C83" s="296"/>
      <c r="D83" s="296"/>
      <c r="E83" s="296"/>
      <c r="F83" s="296"/>
      <c r="G83" s="296"/>
      <c r="H83" s="296"/>
      <c r="I83" s="296"/>
      <c r="J83" s="296"/>
      <c r="K83" s="296"/>
      <c r="L83" s="296"/>
      <c r="M83" s="296"/>
      <c r="N83" s="296"/>
      <c r="O83" s="296"/>
      <c r="P83" s="296"/>
      <c r="Q83" s="296"/>
      <c r="R83" s="296"/>
      <c r="S83" s="296"/>
      <c r="T83" s="296"/>
      <c r="U83" s="296"/>
      <c r="V83" s="296"/>
      <c r="W83" s="296"/>
      <c r="X83" s="296"/>
      <c r="Y83" s="296"/>
      <c r="Z83" s="296"/>
      <c r="AA83" s="296"/>
      <c r="AB83" s="296"/>
      <c r="AC83" s="296"/>
      <c r="AD83" s="296"/>
      <c r="AE83" s="296"/>
      <c r="AF83" s="296"/>
      <c r="AG83" s="296"/>
      <c r="AH83" s="296"/>
      <c r="AI83" s="280"/>
      <c r="AJ83" s="280"/>
      <c r="AK83" s="280"/>
      <c r="AN83" s="336"/>
    </row>
    <row r="84" spans="1:78" ht="37.950000000000003" customHeight="1" x14ac:dyDescent="0.2">
      <c r="A84" s="280"/>
      <c r="B84" s="280"/>
      <c r="C84" s="280"/>
      <c r="D84" s="280"/>
      <c r="E84" s="280"/>
      <c r="F84" s="280"/>
      <c r="G84" s="280"/>
      <c r="H84" s="280"/>
      <c r="I84" s="280"/>
      <c r="J84" s="280"/>
      <c r="K84" s="280"/>
      <c r="L84" s="280"/>
      <c r="M84" s="280"/>
      <c r="N84" s="280"/>
      <c r="O84" s="280"/>
      <c r="P84" s="280"/>
      <c r="Q84" s="280"/>
      <c r="R84" s="280"/>
      <c r="S84" s="280"/>
      <c r="T84" s="280"/>
      <c r="U84" s="280"/>
      <c r="V84" s="280"/>
      <c r="W84" s="280"/>
      <c r="X84" s="280"/>
      <c r="Y84" s="280"/>
      <c r="Z84" s="280"/>
      <c r="AA84" s="280"/>
      <c r="AB84" s="280"/>
      <c r="AC84" s="280"/>
      <c r="AD84" s="280"/>
      <c r="AE84" s="280"/>
      <c r="AF84" s="280"/>
      <c r="AG84" s="280"/>
      <c r="AH84" s="280"/>
      <c r="AI84" s="356"/>
      <c r="AJ84" s="356"/>
      <c r="AK84" s="356"/>
      <c r="AL84" s="335"/>
      <c r="AM84" s="335"/>
      <c r="AN84" s="337"/>
      <c r="AO84" s="335"/>
      <c r="AP84" s="335"/>
      <c r="AQ84" s="335"/>
      <c r="AR84" s="335"/>
      <c r="AS84" s="335"/>
      <c r="AT84" s="335"/>
      <c r="AU84" s="335"/>
      <c r="AV84" s="335"/>
      <c r="AW84" s="335"/>
      <c r="AX84" s="335"/>
      <c r="AY84" s="335"/>
      <c r="AZ84" s="335"/>
      <c r="BA84" s="335"/>
      <c r="BB84" s="335"/>
      <c r="BC84" s="335"/>
      <c r="BD84" s="335"/>
      <c r="BE84" s="335"/>
      <c r="BF84" s="335"/>
      <c r="BG84" s="335"/>
      <c r="BH84" s="335"/>
      <c r="BI84" s="335"/>
      <c r="BJ84" s="335"/>
      <c r="BK84" s="335"/>
      <c r="BL84" s="335"/>
      <c r="BM84" s="335"/>
      <c r="BN84" s="335"/>
      <c r="BO84" s="335"/>
      <c r="BP84" s="335"/>
      <c r="BQ84" s="335"/>
      <c r="BR84" s="335"/>
      <c r="BS84" s="335"/>
      <c r="BT84" s="335"/>
      <c r="BU84" s="335"/>
      <c r="BV84" s="335"/>
      <c r="BW84" s="335"/>
      <c r="BX84" s="335"/>
      <c r="BY84" s="335"/>
      <c r="BZ84" s="335"/>
    </row>
    <row r="85" spans="1:78" ht="24" customHeight="1" x14ac:dyDescent="0.2">
      <c r="A85" s="280"/>
      <c r="B85" s="962" t="s">
        <v>194</v>
      </c>
      <c r="C85" s="962"/>
      <c r="D85" s="962"/>
      <c r="E85" s="962"/>
      <c r="F85" s="962"/>
      <c r="G85" s="962"/>
      <c r="H85" s="962"/>
      <c r="I85" s="962"/>
      <c r="J85" s="962"/>
      <c r="K85" s="962"/>
      <c r="L85" s="962"/>
      <c r="M85" s="962"/>
      <c r="N85" s="962"/>
      <c r="O85" s="962"/>
      <c r="P85" s="962"/>
      <c r="Q85" s="962"/>
      <c r="R85" s="962"/>
      <c r="S85" s="962"/>
      <c r="T85" s="962"/>
      <c r="U85" s="280"/>
      <c r="V85" s="280"/>
      <c r="W85" s="280"/>
      <c r="X85" s="280"/>
      <c r="Y85" s="280"/>
      <c r="Z85" s="280"/>
      <c r="AA85" s="280"/>
      <c r="AB85" s="280"/>
      <c r="AC85" s="280"/>
      <c r="AD85" s="280"/>
      <c r="AE85" s="280"/>
      <c r="AF85" s="280"/>
      <c r="AG85" s="280"/>
      <c r="AH85" s="280"/>
      <c r="AI85" s="280"/>
      <c r="AJ85" s="280"/>
      <c r="AK85" s="280"/>
      <c r="AN85" s="336"/>
      <c r="AP85" s="280"/>
      <c r="AQ85" s="962" t="s">
        <v>194</v>
      </c>
      <c r="AR85" s="962"/>
      <c r="AS85" s="962"/>
      <c r="AT85" s="962"/>
      <c r="AU85" s="962"/>
      <c r="AV85" s="962"/>
      <c r="AW85" s="962"/>
      <c r="AX85" s="962"/>
      <c r="AY85" s="962"/>
      <c r="AZ85" s="962"/>
      <c r="BA85" s="962"/>
      <c r="BB85" s="962"/>
      <c r="BC85" s="962"/>
      <c r="BD85" s="962"/>
      <c r="BE85" s="962"/>
      <c r="BF85" s="962"/>
      <c r="BG85" s="962"/>
      <c r="BH85" s="962"/>
      <c r="BI85" s="962"/>
      <c r="BJ85" s="280"/>
      <c r="BK85" s="280"/>
      <c r="BL85" s="280"/>
      <c r="BM85" s="280"/>
      <c r="BN85" s="280"/>
      <c r="BO85" s="280"/>
      <c r="BP85" s="280"/>
      <c r="BQ85" s="280"/>
      <c r="BR85" s="280"/>
      <c r="BS85" s="280"/>
      <c r="BT85" s="280"/>
      <c r="BU85" s="280"/>
      <c r="BV85" s="280"/>
      <c r="BW85" s="280"/>
    </row>
    <row r="86" spans="1:78" ht="27" customHeight="1" x14ac:dyDescent="0.2">
      <c r="A86" s="868"/>
      <c r="B86" s="868"/>
      <c r="C86" s="280"/>
      <c r="D86" s="280"/>
      <c r="E86" s="280"/>
      <c r="F86" s="280"/>
      <c r="G86" s="280"/>
      <c r="H86" s="280"/>
      <c r="I86" s="280"/>
      <c r="J86" s="280"/>
      <c r="K86" s="957" t="s">
        <v>195</v>
      </c>
      <c r="L86" s="957"/>
      <c r="M86" s="957"/>
      <c r="N86" s="957"/>
      <c r="O86" s="957"/>
      <c r="P86" s="957"/>
      <c r="Q86" s="957"/>
      <c r="R86" s="957"/>
      <c r="S86" s="957"/>
      <c r="T86" s="957"/>
      <c r="U86" s="957"/>
      <c r="V86" s="957"/>
      <c r="W86" s="957"/>
      <c r="X86" s="957"/>
      <c r="Y86" s="957"/>
      <c r="Z86" s="957"/>
      <c r="AA86" s="957"/>
      <c r="AB86" s="957"/>
      <c r="AC86" s="280"/>
      <c r="AD86" s="280"/>
      <c r="AE86" s="280"/>
      <c r="AF86" s="280"/>
      <c r="AG86" s="280"/>
      <c r="AH86" s="280"/>
      <c r="AI86" s="280"/>
      <c r="AJ86" s="280"/>
      <c r="AK86" s="280"/>
      <c r="AN86" s="336"/>
      <c r="AP86" s="868"/>
      <c r="AQ86" s="868"/>
      <c r="AR86" s="280"/>
      <c r="AS86" s="280"/>
      <c r="AT86" s="280"/>
      <c r="AU86" s="280"/>
      <c r="AV86" s="280"/>
      <c r="AW86" s="280"/>
      <c r="AX86" s="280"/>
      <c r="AY86" s="280"/>
      <c r="AZ86" s="957" t="s">
        <v>195</v>
      </c>
      <c r="BA86" s="957"/>
      <c r="BB86" s="957"/>
      <c r="BC86" s="957"/>
      <c r="BD86" s="957"/>
      <c r="BE86" s="957"/>
      <c r="BF86" s="957"/>
      <c r="BG86" s="957"/>
      <c r="BH86" s="957"/>
      <c r="BI86" s="957"/>
      <c r="BJ86" s="957"/>
      <c r="BK86" s="957"/>
      <c r="BL86" s="957"/>
      <c r="BM86" s="957"/>
      <c r="BN86" s="957"/>
      <c r="BO86" s="957"/>
      <c r="BP86" s="957"/>
      <c r="BQ86" s="957"/>
      <c r="BR86" s="280"/>
      <c r="BS86" s="280"/>
      <c r="BT86" s="280"/>
      <c r="BU86" s="280"/>
      <c r="BV86" s="280"/>
      <c r="BW86" s="280"/>
    </row>
    <row r="87" spans="1:78" ht="27" customHeight="1" thickBot="1" x14ac:dyDescent="0.25">
      <c r="A87" s="280"/>
      <c r="B87" s="280"/>
      <c r="C87" s="280"/>
      <c r="D87" s="280"/>
      <c r="E87" s="280"/>
      <c r="F87" s="280"/>
      <c r="G87" s="280"/>
      <c r="H87" s="280"/>
      <c r="I87" s="280"/>
      <c r="J87" s="958" t="s">
        <v>224</v>
      </c>
      <c r="K87" s="958"/>
      <c r="L87" s="958"/>
      <c r="M87" s="338">
        <f>$M$3</f>
        <v>1</v>
      </c>
      <c r="N87" s="958" t="s">
        <v>196</v>
      </c>
      <c r="O87" s="958"/>
      <c r="P87" s="958"/>
      <c r="Q87" s="339"/>
      <c r="R87" s="862">
        <f>国語!$A$37</f>
        <v>15</v>
      </c>
      <c r="S87" s="862"/>
      <c r="T87" s="862" t="s">
        <v>197</v>
      </c>
      <c r="U87" s="862"/>
      <c r="V87" s="338"/>
      <c r="W87" s="338" t="s">
        <v>198</v>
      </c>
      <c r="X87" s="338"/>
      <c r="Y87" s="338"/>
      <c r="Z87" s="338"/>
      <c r="AA87" s="959">
        <f>国語!$B$37</f>
        <v>0</v>
      </c>
      <c r="AB87" s="959"/>
      <c r="AC87" s="959"/>
      <c r="AD87" s="959"/>
      <c r="AE87" s="959"/>
      <c r="AF87" s="959"/>
      <c r="AG87" s="959"/>
      <c r="AH87" s="959"/>
      <c r="AI87" s="339"/>
      <c r="AJ87" s="339"/>
      <c r="AK87" s="339"/>
      <c r="AN87" s="336"/>
      <c r="AP87" s="280"/>
      <c r="AQ87" s="280"/>
      <c r="AR87" s="280"/>
      <c r="AS87" s="280"/>
      <c r="AT87" s="280"/>
      <c r="AU87" s="280"/>
      <c r="AV87" s="280"/>
      <c r="AW87" s="280"/>
      <c r="AX87" s="280"/>
      <c r="AY87" s="958" t="s">
        <v>224</v>
      </c>
      <c r="AZ87" s="958"/>
      <c r="BA87" s="958"/>
      <c r="BB87" s="338">
        <f>$M$3</f>
        <v>1</v>
      </c>
      <c r="BC87" s="958" t="s">
        <v>196</v>
      </c>
      <c r="BD87" s="958"/>
      <c r="BE87" s="958"/>
      <c r="BF87" s="339"/>
      <c r="BG87" s="862">
        <f>国語!$A$38</f>
        <v>16</v>
      </c>
      <c r="BH87" s="862"/>
      <c r="BI87" s="862" t="s">
        <v>197</v>
      </c>
      <c r="BJ87" s="862"/>
      <c r="BK87" s="338"/>
      <c r="BL87" s="338" t="s">
        <v>198</v>
      </c>
      <c r="BM87" s="338"/>
      <c r="BN87" s="338"/>
      <c r="BO87" s="338"/>
      <c r="BP87" s="959">
        <f>国語!$B$38</f>
        <v>0</v>
      </c>
      <c r="BQ87" s="959"/>
      <c r="BR87" s="959"/>
      <c r="BS87" s="959"/>
      <c r="BT87" s="959"/>
      <c r="BU87" s="959"/>
      <c r="BV87" s="959"/>
      <c r="BW87" s="959"/>
    </row>
    <row r="88" spans="1:78" ht="15.6" customHeight="1" x14ac:dyDescent="0.2">
      <c r="A88" s="899" t="s">
        <v>199</v>
      </c>
      <c r="B88" s="900"/>
      <c r="C88" s="900"/>
      <c r="D88" s="900"/>
      <c r="E88" s="900"/>
      <c r="F88" s="899" t="s">
        <v>201</v>
      </c>
      <c r="G88" s="900"/>
      <c r="H88" s="900"/>
      <c r="I88" s="900"/>
      <c r="J88" s="901"/>
      <c r="K88" s="875" t="s">
        <v>260</v>
      </c>
      <c r="L88" s="876"/>
      <c r="M88" s="876"/>
      <c r="N88" s="876"/>
      <c r="O88" s="877"/>
      <c r="P88" s="875" t="s">
        <v>260</v>
      </c>
      <c r="Q88" s="876"/>
      <c r="R88" s="876"/>
      <c r="S88" s="876"/>
      <c r="T88" s="877"/>
      <c r="U88" s="875" t="s">
        <v>261</v>
      </c>
      <c r="V88" s="876"/>
      <c r="W88" s="876"/>
      <c r="X88" s="876"/>
      <c r="Y88" s="906"/>
      <c r="Z88" s="948" t="s">
        <v>205</v>
      </c>
      <c r="AA88" s="949"/>
      <c r="AB88" s="950"/>
      <c r="AC88" s="875" t="s">
        <v>259</v>
      </c>
      <c r="AD88" s="876"/>
      <c r="AE88" s="877"/>
      <c r="AF88" s="916" t="s">
        <v>173</v>
      </c>
      <c r="AG88" s="900"/>
      <c r="AH88" s="900"/>
      <c r="AI88" s="875" t="s">
        <v>242</v>
      </c>
      <c r="AJ88" s="876"/>
      <c r="AK88" s="884"/>
      <c r="AN88" s="336"/>
      <c r="AP88" s="899" t="s">
        <v>199</v>
      </c>
      <c r="AQ88" s="900"/>
      <c r="AR88" s="900"/>
      <c r="AS88" s="900"/>
      <c r="AT88" s="900"/>
      <c r="AU88" s="899" t="s">
        <v>201</v>
      </c>
      <c r="AV88" s="900"/>
      <c r="AW88" s="900"/>
      <c r="AX88" s="900"/>
      <c r="AY88" s="901"/>
      <c r="AZ88" s="875" t="s">
        <v>260</v>
      </c>
      <c r="BA88" s="876"/>
      <c r="BB88" s="876"/>
      <c r="BC88" s="876"/>
      <c r="BD88" s="877"/>
      <c r="BE88" s="875" t="s">
        <v>260</v>
      </c>
      <c r="BF88" s="876"/>
      <c r="BG88" s="876"/>
      <c r="BH88" s="876"/>
      <c r="BI88" s="877"/>
      <c r="BJ88" s="875" t="s">
        <v>261</v>
      </c>
      <c r="BK88" s="876"/>
      <c r="BL88" s="876"/>
      <c r="BM88" s="876"/>
      <c r="BN88" s="906"/>
      <c r="BO88" s="948" t="s">
        <v>205</v>
      </c>
      <c r="BP88" s="949"/>
      <c r="BQ88" s="950"/>
      <c r="BR88" s="875" t="s">
        <v>259</v>
      </c>
      <c r="BS88" s="876"/>
      <c r="BT88" s="877"/>
      <c r="BU88" s="916" t="s">
        <v>173</v>
      </c>
      <c r="BV88" s="900"/>
      <c r="BW88" s="900"/>
      <c r="BX88" s="920" t="s">
        <v>242</v>
      </c>
      <c r="BY88" s="921"/>
      <c r="BZ88" s="922"/>
    </row>
    <row r="89" spans="1:78" ht="15.6" customHeight="1" x14ac:dyDescent="0.2">
      <c r="A89" s="902"/>
      <c r="B89" s="862"/>
      <c r="C89" s="862"/>
      <c r="D89" s="862"/>
      <c r="E89" s="862"/>
      <c r="F89" s="902"/>
      <c r="G89" s="862"/>
      <c r="H89" s="862"/>
      <c r="I89" s="862"/>
      <c r="J89" s="903"/>
      <c r="K89" s="878" t="s">
        <v>223</v>
      </c>
      <c r="L89" s="879"/>
      <c r="M89" s="879"/>
      <c r="N89" s="879"/>
      <c r="O89" s="880"/>
      <c r="P89" s="878" t="s">
        <v>202</v>
      </c>
      <c r="Q89" s="879"/>
      <c r="R89" s="879"/>
      <c r="S89" s="879"/>
      <c r="T89" s="880"/>
      <c r="U89" s="878" t="s">
        <v>202</v>
      </c>
      <c r="V89" s="879"/>
      <c r="W89" s="879"/>
      <c r="X89" s="879"/>
      <c r="Y89" s="960"/>
      <c r="Z89" s="951"/>
      <c r="AA89" s="952"/>
      <c r="AB89" s="953"/>
      <c r="AC89" s="878" t="s">
        <v>173</v>
      </c>
      <c r="AD89" s="879"/>
      <c r="AE89" s="880"/>
      <c r="AF89" s="885"/>
      <c r="AG89" s="862"/>
      <c r="AH89" s="862"/>
      <c r="AI89" s="885" t="s">
        <v>173</v>
      </c>
      <c r="AJ89" s="862"/>
      <c r="AK89" s="886"/>
      <c r="AN89" s="336"/>
      <c r="AP89" s="902"/>
      <c r="AQ89" s="862"/>
      <c r="AR89" s="862"/>
      <c r="AS89" s="862"/>
      <c r="AT89" s="862"/>
      <c r="AU89" s="902"/>
      <c r="AV89" s="862"/>
      <c r="AW89" s="862"/>
      <c r="AX89" s="862"/>
      <c r="AY89" s="903"/>
      <c r="AZ89" s="878" t="s">
        <v>223</v>
      </c>
      <c r="BA89" s="879"/>
      <c r="BB89" s="879"/>
      <c r="BC89" s="879"/>
      <c r="BD89" s="880"/>
      <c r="BE89" s="878" t="s">
        <v>202</v>
      </c>
      <c r="BF89" s="879"/>
      <c r="BG89" s="879"/>
      <c r="BH89" s="879"/>
      <c r="BI89" s="880"/>
      <c r="BJ89" s="878" t="s">
        <v>202</v>
      </c>
      <c r="BK89" s="879"/>
      <c r="BL89" s="879"/>
      <c r="BM89" s="879"/>
      <c r="BN89" s="960"/>
      <c r="BO89" s="951"/>
      <c r="BP89" s="952"/>
      <c r="BQ89" s="953"/>
      <c r="BR89" s="878" t="s">
        <v>173</v>
      </c>
      <c r="BS89" s="879"/>
      <c r="BT89" s="880"/>
      <c r="BU89" s="885"/>
      <c r="BV89" s="862"/>
      <c r="BW89" s="862"/>
      <c r="BX89" s="923" t="s">
        <v>173</v>
      </c>
      <c r="BY89" s="734"/>
      <c r="BZ89" s="924"/>
    </row>
    <row r="90" spans="1:78" ht="15.6" customHeight="1" thickBot="1" x14ac:dyDescent="0.25">
      <c r="A90" s="904"/>
      <c r="B90" s="888"/>
      <c r="C90" s="888"/>
      <c r="D90" s="888"/>
      <c r="E90" s="888"/>
      <c r="F90" s="904"/>
      <c r="G90" s="888"/>
      <c r="H90" s="888"/>
      <c r="I90" s="888"/>
      <c r="J90" s="905"/>
      <c r="K90" s="881"/>
      <c r="L90" s="882"/>
      <c r="M90" s="882"/>
      <c r="N90" s="882"/>
      <c r="O90" s="883"/>
      <c r="P90" s="881"/>
      <c r="Q90" s="882"/>
      <c r="R90" s="882"/>
      <c r="S90" s="882"/>
      <c r="T90" s="883"/>
      <c r="U90" s="881"/>
      <c r="V90" s="882"/>
      <c r="W90" s="882"/>
      <c r="X90" s="882"/>
      <c r="Y90" s="961"/>
      <c r="Z90" s="954"/>
      <c r="AA90" s="955"/>
      <c r="AB90" s="956"/>
      <c r="AC90" s="881"/>
      <c r="AD90" s="882"/>
      <c r="AE90" s="883"/>
      <c r="AF90" s="887"/>
      <c r="AG90" s="888"/>
      <c r="AH90" s="888"/>
      <c r="AI90" s="887"/>
      <c r="AJ90" s="888"/>
      <c r="AK90" s="889"/>
      <c r="AN90" s="336"/>
      <c r="AP90" s="904"/>
      <c r="AQ90" s="888"/>
      <c r="AR90" s="888"/>
      <c r="AS90" s="888"/>
      <c r="AT90" s="888"/>
      <c r="AU90" s="904"/>
      <c r="AV90" s="888"/>
      <c r="AW90" s="888"/>
      <c r="AX90" s="888"/>
      <c r="AY90" s="905"/>
      <c r="AZ90" s="881"/>
      <c r="BA90" s="882"/>
      <c r="BB90" s="882"/>
      <c r="BC90" s="882"/>
      <c r="BD90" s="883"/>
      <c r="BE90" s="881"/>
      <c r="BF90" s="882"/>
      <c r="BG90" s="882"/>
      <c r="BH90" s="882"/>
      <c r="BI90" s="883"/>
      <c r="BJ90" s="881"/>
      <c r="BK90" s="882"/>
      <c r="BL90" s="882"/>
      <c r="BM90" s="882"/>
      <c r="BN90" s="961"/>
      <c r="BO90" s="954"/>
      <c r="BP90" s="955"/>
      <c r="BQ90" s="956"/>
      <c r="BR90" s="881"/>
      <c r="BS90" s="882"/>
      <c r="BT90" s="883"/>
      <c r="BU90" s="887"/>
      <c r="BV90" s="888"/>
      <c r="BW90" s="888"/>
      <c r="BX90" s="925"/>
      <c r="BY90" s="926"/>
      <c r="BZ90" s="927"/>
    </row>
    <row r="91" spans="1:78" ht="29.4" customHeight="1" x14ac:dyDescent="0.2">
      <c r="A91" s="946" t="s">
        <v>174</v>
      </c>
      <c r="B91" s="937"/>
      <c r="C91" s="937"/>
      <c r="D91" s="937"/>
      <c r="E91" s="947"/>
      <c r="F91" s="935" t="str">
        <f>IF($F$7="","",IF($F$7=100,"100"))</f>
        <v>100</v>
      </c>
      <c r="G91" s="936"/>
      <c r="H91" s="936"/>
      <c r="I91" s="936"/>
      <c r="J91" s="936"/>
      <c r="K91" s="937">
        <f>IF($F$7="","",IF($F$7=100,国語!$BD$37))</f>
        <v>0</v>
      </c>
      <c r="L91" s="937"/>
      <c r="M91" s="937"/>
      <c r="N91" s="937"/>
      <c r="O91" s="937"/>
      <c r="P91" s="937">
        <f>K91</f>
        <v>0</v>
      </c>
      <c r="Q91" s="937"/>
      <c r="R91" s="937"/>
      <c r="S91" s="937"/>
      <c r="T91" s="937"/>
      <c r="U91" s="938">
        <f>$U$7</f>
        <v>74</v>
      </c>
      <c r="V91" s="938"/>
      <c r="W91" s="938"/>
      <c r="X91" s="938"/>
      <c r="Y91" s="939"/>
      <c r="Z91" s="912" t="str">
        <f>IF(AND(K91&gt;=0,K91&lt;=41,$F$7&gt;0),"〇"," ")</f>
        <v>〇</v>
      </c>
      <c r="AA91" s="913"/>
      <c r="AB91" s="914"/>
      <c r="AC91" s="915" t="str">
        <f>IF(AND(K91&gt;=42,K91&lt;=63,$F$7&gt;0),"〇"," ")</f>
        <v xml:space="preserve"> </v>
      </c>
      <c r="AD91" s="913"/>
      <c r="AE91" s="914"/>
      <c r="AF91" s="915" t="str">
        <f>IF(AND(K91&gt;=64,K91&lt;=83,$F$7&gt;0),"〇"," ")</f>
        <v xml:space="preserve"> </v>
      </c>
      <c r="AG91" s="913"/>
      <c r="AH91" s="914"/>
      <c r="AI91" s="890" t="str">
        <f>IF(AND(K91&gt;=84,$F$7&gt;0),"〇"," ")</f>
        <v xml:space="preserve"> </v>
      </c>
      <c r="AJ91" s="891"/>
      <c r="AK91" s="892"/>
      <c r="AN91" s="336"/>
      <c r="AP91" s="946" t="s">
        <v>174</v>
      </c>
      <c r="AQ91" s="937"/>
      <c r="AR91" s="937"/>
      <c r="AS91" s="937"/>
      <c r="AT91" s="947"/>
      <c r="AU91" s="935" t="str">
        <f>IF($F$7="","",IF($F$7=100,"100"))</f>
        <v>100</v>
      </c>
      <c r="AV91" s="936"/>
      <c r="AW91" s="936"/>
      <c r="AX91" s="936"/>
      <c r="AY91" s="936"/>
      <c r="AZ91" s="937">
        <f>IF($F$7="","",IF($F$7=100,国語!$BD$38))</f>
        <v>0</v>
      </c>
      <c r="BA91" s="937"/>
      <c r="BB91" s="937"/>
      <c r="BC91" s="937"/>
      <c r="BD91" s="937"/>
      <c r="BE91" s="937">
        <f>AZ91</f>
        <v>0</v>
      </c>
      <c r="BF91" s="937"/>
      <c r="BG91" s="937"/>
      <c r="BH91" s="937"/>
      <c r="BI91" s="937"/>
      <c r="BJ91" s="938">
        <f>$U$7</f>
        <v>74</v>
      </c>
      <c r="BK91" s="938"/>
      <c r="BL91" s="938"/>
      <c r="BM91" s="938"/>
      <c r="BN91" s="939"/>
      <c r="BO91" s="912" t="str">
        <f>IF(AND(AZ91&gt;=0,AZ91&lt;=41,$F$7&gt;0),"〇"," ")</f>
        <v>〇</v>
      </c>
      <c r="BP91" s="913"/>
      <c r="BQ91" s="914"/>
      <c r="BR91" s="915" t="str">
        <f>IF(AND(AZ91&gt;=42,AZ91&lt;=63,$F$7&gt;0),"〇"," ")</f>
        <v xml:space="preserve"> </v>
      </c>
      <c r="BS91" s="913"/>
      <c r="BT91" s="914"/>
      <c r="BU91" s="915" t="str">
        <f>IF(AND(AZ91&gt;=64,AZ91&lt;=83,$F$7&gt;0),"〇"," ")</f>
        <v xml:space="preserve"> </v>
      </c>
      <c r="BV91" s="913"/>
      <c r="BW91" s="914"/>
      <c r="BX91" s="890" t="str">
        <f>IF(AND(AZ91&gt;=84,$F$7&gt;0),"〇"," ")</f>
        <v xml:space="preserve"> </v>
      </c>
      <c r="BY91" s="891"/>
      <c r="BZ91" s="892"/>
    </row>
    <row r="92" spans="1:78" ht="29.4" customHeight="1" thickBot="1" x14ac:dyDescent="0.25">
      <c r="A92" s="940" t="s">
        <v>175</v>
      </c>
      <c r="B92" s="941"/>
      <c r="C92" s="941"/>
      <c r="D92" s="941"/>
      <c r="E92" s="942"/>
      <c r="F92" s="943" t="str">
        <f>IF($F$8="","",IF($F$8=100,"100"))</f>
        <v>100</v>
      </c>
      <c r="G92" s="944"/>
      <c r="H92" s="944"/>
      <c r="I92" s="944"/>
      <c r="J92" s="944"/>
      <c r="K92" s="941">
        <f>IF($F$8="","",IF($F$8=100,算数!$BF$37))</f>
        <v>0</v>
      </c>
      <c r="L92" s="941"/>
      <c r="M92" s="941"/>
      <c r="N92" s="941"/>
      <c r="O92" s="941"/>
      <c r="P92" s="941">
        <f t="shared" ref="P92" si="14">K92</f>
        <v>0</v>
      </c>
      <c r="Q92" s="941"/>
      <c r="R92" s="941"/>
      <c r="S92" s="941"/>
      <c r="T92" s="941"/>
      <c r="U92" s="929">
        <f>$U$8</f>
        <v>74.900000000000006</v>
      </c>
      <c r="V92" s="929"/>
      <c r="W92" s="929"/>
      <c r="X92" s="929"/>
      <c r="Y92" s="930"/>
      <c r="Z92" s="931" t="str">
        <f>IF(AND(K92&gt;=0,K92&lt;=43,$F$8&gt;0),"〇"," ")</f>
        <v>〇</v>
      </c>
      <c r="AA92" s="932"/>
      <c r="AB92" s="933"/>
      <c r="AC92" s="945" t="str">
        <f>IF(AND(K92&gt;=44,K92&lt;=64,$F$8&gt;0),"〇"," ")</f>
        <v xml:space="preserve"> </v>
      </c>
      <c r="AD92" s="932"/>
      <c r="AE92" s="933"/>
      <c r="AF92" s="945" t="str">
        <f>IF(AND(K92&gt;=65,K92&lt;=84,$F$8&gt;0),"〇"," ")</f>
        <v xml:space="preserve"> </v>
      </c>
      <c r="AG92" s="932"/>
      <c r="AH92" s="933"/>
      <c r="AI92" s="893" t="str">
        <f>IF(AND(K92&gt;=85,$F$8&gt;0),"〇"," ")</f>
        <v xml:space="preserve"> </v>
      </c>
      <c r="AJ92" s="894"/>
      <c r="AK92" s="895"/>
      <c r="AN92" s="336"/>
      <c r="AP92" s="940" t="s">
        <v>175</v>
      </c>
      <c r="AQ92" s="941"/>
      <c r="AR92" s="941"/>
      <c r="AS92" s="941"/>
      <c r="AT92" s="942"/>
      <c r="AU92" s="943" t="str">
        <f>IF($F$8="","",IF($F$8=100,"100"))</f>
        <v>100</v>
      </c>
      <c r="AV92" s="944"/>
      <c r="AW92" s="944"/>
      <c r="AX92" s="944"/>
      <c r="AY92" s="944"/>
      <c r="AZ92" s="941">
        <f>IF($F$8="","",IF($F$8=100,算数!$BF$38))</f>
        <v>0</v>
      </c>
      <c r="BA92" s="941"/>
      <c r="BB92" s="941"/>
      <c r="BC92" s="941"/>
      <c r="BD92" s="941"/>
      <c r="BE92" s="941">
        <f t="shared" ref="BE92" si="15">AZ92</f>
        <v>0</v>
      </c>
      <c r="BF92" s="941"/>
      <c r="BG92" s="941"/>
      <c r="BH92" s="941"/>
      <c r="BI92" s="941"/>
      <c r="BJ92" s="929">
        <f>$U$8</f>
        <v>74.900000000000006</v>
      </c>
      <c r="BK92" s="929"/>
      <c r="BL92" s="929"/>
      <c r="BM92" s="929"/>
      <c r="BN92" s="930"/>
      <c r="BO92" s="931" t="str">
        <f>IF(AND(AZ92&gt;=0,AZ92&lt;=43,$F$8&gt;0),"〇"," ")</f>
        <v>〇</v>
      </c>
      <c r="BP92" s="932"/>
      <c r="BQ92" s="933"/>
      <c r="BR92" s="945" t="str">
        <f>IF(AND(AZ92&gt;=44,AZ92&lt;=64,$F$8&gt;0),"〇"," ")</f>
        <v xml:space="preserve"> </v>
      </c>
      <c r="BS92" s="932"/>
      <c r="BT92" s="933"/>
      <c r="BU92" s="945" t="str">
        <f>IF(AND(AZ92&gt;=65,AZ92&lt;=84,$F$8&gt;0),"〇"," ")</f>
        <v xml:space="preserve"> </v>
      </c>
      <c r="BV92" s="932"/>
      <c r="BW92" s="933"/>
      <c r="BX92" s="893" t="str">
        <f>IF(AND(AZ92&gt;=85,$F$8&gt;0),"〇"," ")</f>
        <v xml:space="preserve"> </v>
      </c>
      <c r="BY92" s="894"/>
      <c r="BZ92" s="895"/>
    </row>
    <row r="93" spans="1:78" ht="29.4" customHeight="1" thickBot="1" x14ac:dyDescent="0.25">
      <c r="A93" s="907" t="s">
        <v>200</v>
      </c>
      <c r="B93" s="908"/>
      <c r="C93" s="908"/>
      <c r="D93" s="908"/>
      <c r="E93" s="934"/>
      <c r="F93" s="907">
        <f>SUM($F$7:$F$8)</f>
        <v>200</v>
      </c>
      <c r="G93" s="908"/>
      <c r="H93" s="908"/>
      <c r="I93" s="908"/>
      <c r="J93" s="908"/>
      <c r="K93" s="908">
        <f>SUM(K91:K92)</f>
        <v>0</v>
      </c>
      <c r="L93" s="908"/>
      <c r="M93" s="908"/>
      <c r="N93" s="908"/>
      <c r="O93" s="908"/>
      <c r="P93" s="909">
        <f>K93/F93*100</f>
        <v>0</v>
      </c>
      <c r="Q93" s="909"/>
      <c r="R93" s="909"/>
      <c r="S93" s="909"/>
      <c r="T93" s="909"/>
      <c r="U93" s="910"/>
      <c r="V93" s="910"/>
      <c r="W93" s="910"/>
      <c r="X93" s="910"/>
      <c r="Y93" s="896"/>
      <c r="Z93" s="911"/>
      <c r="AA93" s="910"/>
      <c r="AB93" s="910"/>
      <c r="AC93" s="910"/>
      <c r="AD93" s="910"/>
      <c r="AE93" s="910"/>
      <c r="AF93" s="910"/>
      <c r="AG93" s="910"/>
      <c r="AH93" s="896"/>
      <c r="AI93" s="896"/>
      <c r="AJ93" s="897"/>
      <c r="AK93" s="898"/>
      <c r="AN93" s="336"/>
      <c r="AP93" s="907" t="s">
        <v>200</v>
      </c>
      <c r="AQ93" s="908"/>
      <c r="AR93" s="908"/>
      <c r="AS93" s="908"/>
      <c r="AT93" s="934"/>
      <c r="AU93" s="907">
        <f>SUM($F$7:$F$8)</f>
        <v>200</v>
      </c>
      <c r="AV93" s="908"/>
      <c r="AW93" s="908"/>
      <c r="AX93" s="908"/>
      <c r="AY93" s="908"/>
      <c r="AZ93" s="908">
        <f>SUM(AZ91:AZ92)</f>
        <v>0</v>
      </c>
      <c r="BA93" s="908"/>
      <c r="BB93" s="908"/>
      <c r="BC93" s="908"/>
      <c r="BD93" s="908"/>
      <c r="BE93" s="909">
        <f>AZ93/AU93*100</f>
        <v>0</v>
      </c>
      <c r="BF93" s="909"/>
      <c r="BG93" s="909"/>
      <c r="BH93" s="909"/>
      <c r="BI93" s="909"/>
      <c r="BJ93" s="910"/>
      <c r="BK93" s="910"/>
      <c r="BL93" s="910"/>
      <c r="BM93" s="910"/>
      <c r="BN93" s="896"/>
      <c r="BO93" s="911"/>
      <c r="BP93" s="910"/>
      <c r="BQ93" s="910"/>
      <c r="BR93" s="910"/>
      <c r="BS93" s="910"/>
      <c r="BT93" s="910"/>
      <c r="BU93" s="910"/>
      <c r="BV93" s="910"/>
      <c r="BW93" s="896"/>
      <c r="BX93" s="917"/>
      <c r="BY93" s="918"/>
      <c r="BZ93" s="919"/>
    </row>
    <row r="94" spans="1:78" ht="24" customHeight="1" x14ac:dyDescent="0.2">
      <c r="A94" s="280"/>
      <c r="B94" s="280"/>
      <c r="C94" s="280"/>
      <c r="D94" s="280"/>
      <c r="E94" s="280"/>
      <c r="F94" s="280"/>
      <c r="G94" s="280"/>
      <c r="H94" s="280"/>
      <c r="I94" s="280"/>
      <c r="J94" s="280"/>
      <c r="K94" s="280"/>
      <c r="L94" s="280"/>
      <c r="M94" s="280"/>
      <c r="N94" s="280"/>
      <c r="O94" s="280"/>
      <c r="P94" s="280"/>
      <c r="Q94" s="280"/>
      <c r="R94" s="280"/>
      <c r="S94" s="280"/>
      <c r="T94" s="280"/>
      <c r="U94" s="280"/>
      <c r="V94" s="280"/>
      <c r="W94" s="280"/>
      <c r="X94" s="280"/>
      <c r="Y94" s="280"/>
      <c r="Z94" s="280"/>
      <c r="AA94" s="280"/>
      <c r="AB94" s="280"/>
      <c r="AC94" s="280"/>
      <c r="AD94" s="280"/>
      <c r="AE94" s="280"/>
      <c r="AF94" s="280"/>
      <c r="AG94" s="280"/>
      <c r="AH94" s="280"/>
      <c r="AI94" s="280"/>
      <c r="AJ94" s="280"/>
      <c r="AK94" s="280"/>
      <c r="AN94" s="336"/>
    </row>
    <row r="95" spans="1:78" x14ac:dyDescent="0.2">
      <c r="AN95" s="336"/>
    </row>
    <row r="96" spans="1:78" ht="24" customHeight="1" x14ac:dyDescent="0.2">
      <c r="A96" s="280"/>
      <c r="B96" s="962" t="s">
        <v>194</v>
      </c>
      <c r="C96" s="962"/>
      <c r="D96" s="962"/>
      <c r="E96" s="962"/>
      <c r="F96" s="962"/>
      <c r="G96" s="962"/>
      <c r="H96" s="962"/>
      <c r="I96" s="962"/>
      <c r="J96" s="962"/>
      <c r="K96" s="962"/>
      <c r="L96" s="962"/>
      <c r="M96" s="962"/>
      <c r="N96" s="962"/>
      <c r="O96" s="962"/>
      <c r="P96" s="962"/>
      <c r="Q96" s="962"/>
      <c r="R96" s="962"/>
      <c r="S96" s="962"/>
      <c r="T96" s="962"/>
      <c r="U96" s="280"/>
      <c r="V96" s="280"/>
      <c r="W96" s="280"/>
      <c r="X96" s="280"/>
      <c r="Y96" s="280"/>
      <c r="Z96" s="280"/>
      <c r="AA96" s="280"/>
      <c r="AB96" s="280"/>
      <c r="AC96" s="280"/>
      <c r="AD96" s="280"/>
      <c r="AE96" s="280"/>
      <c r="AF96" s="280"/>
      <c r="AG96" s="280"/>
      <c r="AH96" s="280"/>
      <c r="AI96" s="280"/>
      <c r="AJ96" s="280"/>
      <c r="AK96" s="280"/>
      <c r="AN96" s="336"/>
      <c r="AP96" s="280"/>
      <c r="AQ96" s="962" t="s">
        <v>194</v>
      </c>
      <c r="AR96" s="962"/>
      <c r="AS96" s="962"/>
      <c r="AT96" s="962"/>
      <c r="AU96" s="962"/>
      <c r="AV96" s="962"/>
      <c r="AW96" s="962"/>
      <c r="AX96" s="962"/>
      <c r="AY96" s="962"/>
      <c r="AZ96" s="962"/>
      <c r="BA96" s="962"/>
      <c r="BB96" s="962"/>
      <c r="BC96" s="962"/>
      <c r="BD96" s="962"/>
      <c r="BE96" s="962"/>
      <c r="BF96" s="962"/>
      <c r="BG96" s="962"/>
      <c r="BH96" s="962"/>
      <c r="BI96" s="962"/>
      <c r="BJ96" s="280"/>
      <c r="BK96" s="280"/>
      <c r="BL96" s="280"/>
      <c r="BM96" s="280"/>
      <c r="BN96" s="280"/>
      <c r="BO96" s="280"/>
      <c r="BP96" s="280"/>
      <c r="BQ96" s="280"/>
      <c r="BR96" s="280"/>
      <c r="BS96" s="280"/>
      <c r="BT96" s="280"/>
      <c r="BU96" s="280"/>
      <c r="BV96" s="280"/>
      <c r="BW96" s="280"/>
    </row>
    <row r="97" spans="1:78" ht="27" customHeight="1" x14ac:dyDescent="0.2">
      <c r="A97" s="868"/>
      <c r="B97" s="868"/>
      <c r="C97" s="280"/>
      <c r="D97" s="280"/>
      <c r="E97" s="280"/>
      <c r="F97" s="280"/>
      <c r="G97" s="280"/>
      <c r="H97" s="280"/>
      <c r="I97" s="280"/>
      <c r="J97" s="280"/>
      <c r="K97" s="957" t="s">
        <v>195</v>
      </c>
      <c r="L97" s="957"/>
      <c r="M97" s="957"/>
      <c r="N97" s="957"/>
      <c r="O97" s="957"/>
      <c r="P97" s="957"/>
      <c r="Q97" s="957"/>
      <c r="R97" s="957"/>
      <c r="S97" s="957"/>
      <c r="T97" s="957"/>
      <c r="U97" s="957"/>
      <c r="V97" s="957"/>
      <c r="W97" s="957"/>
      <c r="X97" s="957"/>
      <c r="Y97" s="957"/>
      <c r="Z97" s="957"/>
      <c r="AA97" s="957"/>
      <c r="AB97" s="957"/>
      <c r="AC97" s="280"/>
      <c r="AD97" s="280"/>
      <c r="AE97" s="280"/>
      <c r="AF97" s="280"/>
      <c r="AG97" s="280"/>
      <c r="AH97" s="280"/>
      <c r="AI97" s="280"/>
      <c r="AJ97" s="280"/>
      <c r="AK97" s="280"/>
      <c r="AN97" s="336"/>
      <c r="AP97" s="868"/>
      <c r="AQ97" s="868"/>
      <c r="AR97" s="280"/>
      <c r="AS97" s="280"/>
      <c r="AT97" s="280"/>
      <c r="AU97" s="280"/>
      <c r="AV97" s="280"/>
      <c r="AW97" s="280"/>
      <c r="AX97" s="280"/>
      <c r="AY97" s="280"/>
      <c r="AZ97" s="957" t="s">
        <v>195</v>
      </c>
      <c r="BA97" s="957"/>
      <c r="BB97" s="957"/>
      <c r="BC97" s="957"/>
      <c r="BD97" s="957"/>
      <c r="BE97" s="957"/>
      <c r="BF97" s="957"/>
      <c r="BG97" s="957"/>
      <c r="BH97" s="957"/>
      <c r="BI97" s="957"/>
      <c r="BJ97" s="957"/>
      <c r="BK97" s="957"/>
      <c r="BL97" s="957"/>
      <c r="BM97" s="957"/>
      <c r="BN97" s="957"/>
      <c r="BO97" s="957"/>
      <c r="BP97" s="957"/>
      <c r="BQ97" s="957"/>
      <c r="BR97" s="280"/>
      <c r="BS97" s="280"/>
      <c r="BT97" s="280"/>
      <c r="BU97" s="280"/>
      <c r="BV97" s="280"/>
      <c r="BW97" s="280"/>
    </row>
    <row r="98" spans="1:78" ht="27" customHeight="1" thickBot="1" x14ac:dyDescent="0.25">
      <c r="A98" s="280"/>
      <c r="B98" s="280"/>
      <c r="C98" s="280"/>
      <c r="D98" s="280"/>
      <c r="E98" s="280"/>
      <c r="F98" s="280"/>
      <c r="G98" s="280"/>
      <c r="H98" s="280"/>
      <c r="I98" s="280"/>
      <c r="J98" s="958" t="s">
        <v>224</v>
      </c>
      <c r="K98" s="958"/>
      <c r="L98" s="958"/>
      <c r="M98" s="338">
        <f>$M$3</f>
        <v>1</v>
      </c>
      <c r="N98" s="958" t="s">
        <v>196</v>
      </c>
      <c r="O98" s="958"/>
      <c r="P98" s="958"/>
      <c r="Q98" s="339"/>
      <c r="R98" s="862">
        <f>国語!$A$39</f>
        <v>17</v>
      </c>
      <c r="S98" s="862"/>
      <c r="T98" s="862" t="s">
        <v>197</v>
      </c>
      <c r="U98" s="862"/>
      <c r="V98" s="338"/>
      <c r="W98" s="338" t="s">
        <v>198</v>
      </c>
      <c r="X98" s="338"/>
      <c r="Y98" s="338"/>
      <c r="Z98" s="338"/>
      <c r="AA98" s="959">
        <f>国語!$B$39</f>
        <v>0</v>
      </c>
      <c r="AB98" s="959"/>
      <c r="AC98" s="959"/>
      <c r="AD98" s="959"/>
      <c r="AE98" s="959"/>
      <c r="AF98" s="959"/>
      <c r="AG98" s="959"/>
      <c r="AH98" s="959"/>
      <c r="AI98" s="339"/>
      <c r="AJ98" s="339"/>
      <c r="AK98" s="339"/>
      <c r="AN98" s="336"/>
      <c r="AP98" s="280"/>
      <c r="AQ98" s="280"/>
      <c r="AR98" s="280"/>
      <c r="AS98" s="280"/>
      <c r="AT98" s="280"/>
      <c r="AU98" s="280"/>
      <c r="AV98" s="280"/>
      <c r="AW98" s="280"/>
      <c r="AX98" s="280"/>
      <c r="AY98" s="958" t="s">
        <v>224</v>
      </c>
      <c r="AZ98" s="958"/>
      <c r="BA98" s="958"/>
      <c r="BB98" s="338">
        <f>$M$3</f>
        <v>1</v>
      </c>
      <c r="BC98" s="958" t="s">
        <v>196</v>
      </c>
      <c r="BD98" s="958"/>
      <c r="BE98" s="958"/>
      <c r="BF98" s="339"/>
      <c r="BG98" s="862">
        <f>国語!$A$40</f>
        <v>18</v>
      </c>
      <c r="BH98" s="862"/>
      <c r="BI98" s="862" t="s">
        <v>197</v>
      </c>
      <c r="BJ98" s="862"/>
      <c r="BK98" s="338"/>
      <c r="BL98" s="338" t="s">
        <v>198</v>
      </c>
      <c r="BM98" s="338"/>
      <c r="BN98" s="338"/>
      <c r="BO98" s="338"/>
      <c r="BP98" s="959">
        <f>国語!$B$40</f>
        <v>0</v>
      </c>
      <c r="BQ98" s="959"/>
      <c r="BR98" s="959"/>
      <c r="BS98" s="959"/>
      <c r="BT98" s="959"/>
      <c r="BU98" s="959"/>
      <c r="BV98" s="959"/>
      <c r="BW98" s="959"/>
    </row>
    <row r="99" spans="1:78" ht="13.95" customHeight="1" x14ac:dyDescent="0.2">
      <c r="A99" s="899" t="s">
        <v>199</v>
      </c>
      <c r="B99" s="900"/>
      <c r="C99" s="900"/>
      <c r="D99" s="900"/>
      <c r="E99" s="900"/>
      <c r="F99" s="899" t="s">
        <v>201</v>
      </c>
      <c r="G99" s="900"/>
      <c r="H99" s="900"/>
      <c r="I99" s="900"/>
      <c r="J99" s="901"/>
      <c r="K99" s="875" t="s">
        <v>260</v>
      </c>
      <c r="L99" s="876"/>
      <c r="M99" s="876"/>
      <c r="N99" s="876"/>
      <c r="O99" s="877"/>
      <c r="P99" s="875" t="s">
        <v>260</v>
      </c>
      <c r="Q99" s="876"/>
      <c r="R99" s="876"/>
      <c r="S99" s="876"/>
      <c r="T99" s="877"/>
      <c r="U99" s="875" t="s">
        <v>261</v>
      </c>
      <c r="V99" s="876"/>
      <c r="W99" s="876"/>
      <c r="X99" s="876"/>
      <c r="Y99" s="906"/>
      <c r="Z99" s="948" t="s">
        <v>205</v>
      </c>
      <c r="AA99" s="949"/>
      <c r="AB99" s="950"/>
      <c r="AC99" s="875" t="s">
        <v>259</v>
      </c>
      <c r="AD99" s="876"/>
      <c r="AE99" s="877"/>
      <c r="AF99" s="916" t="s">
        <v>173</v>
      </c>
      <c r="AG99" s="900"/>
      <c r="AH99" s="900"/>
      <c r="AI99" s="875" t="s">
        <v>242</v>
      </c>
      <c r="AJ99" s="876"/>
      <c r="AK99" s="884"/>
      <c r="AN99" s="336"/>
      <c r="AP99" s="899" t="s">
        <v>199</v>
      </c>
      <c r="AQ99" s="900"/>
      <c r="AR99" s="900"/>
      <c r="AS99" s="900"/>
      <c r="AT99" s="900"/>
      <c r="AU99" s="899" t="s">
        <v>201</v>
      </c>
      <c r="AV99" s="900"/>
      <c r="AW99" s="900"/>
      <c r="AX99" s="900"/>
      <c r="AY99" s="901"/>
      <c r="AZ99" s="875" t="s">
        <v>260</v>
      </c>
      <c r="BA99" s="876"/>
      <c r="BB99" s="876"/>
      <c r="BC99" s="876"/>
      <c r="BD99" s="877"/>
      <c r="BE99" s="875" t="s">
        <v>260</v>
      </c>
      <c r="BF99" s="876"/>
      <c r="BG99" s="876"/>
      <c r="BH99" s="876"/>
      <c r="BI99" s="877"/>
      <c r="BJ99" s="875" t="s">
        <v>261</v>
      </c>
      <c r="BK99" s="876"/>
      <c r="BL99" s="876"/>
      <c r="BM99" s="876"/>
      <c r="BN99" s="906"/>
      <c r="BO99" s="948" t="s">
        <v>205</v>
      </c>
      <c r="BP99" s="949"/>
      <c r="BQ99" s="950"/>
      <c r="BR99" s="875" t="s">
        <v>259</v>
      </c>
      <c r="BS99" s="876"/>
      <c r="BT99" s="877"/>
      <c r="BU99" s="916" t="s">
        <v>173</v>
      </c>
      <c r="BV99" s="900"/>
      <c r="BW99" s="900"/>
      <c r="BX99" s="920" t="s">
        <v>242</v>
      </c>
      <c r="BY99" s="921"/>
      <c r="BZ99" s="922"/>
    </row>
    <row r="100" spans="1:78" ht="13.95" customHeight="1" x14ac:dyDescent="0.2">
      <c r="A100" s="902"/>
      <c r="B100" s="862"/>
      <c r="C100" s="862"/>
      <c r="D100" s="862"/>
      <c r="E100" s="862"/>
      <c r="F100" s="902"/>
      <c r="G100" s="862"/>
      <c r="H100" s="862"/>
      <c r="I100" s="862"/>
      <c r="J100" s="903"/>
      <c r="K100" s="878" t="s">
        <v>223</v>
      </c>
      <c r="L100" s="879"/>
      <c r="M100" s="879"/>
      <c r="N100" s="879"/>
      <c r="O100" s="880"/>
      <c r="P100" s="878" t="s">
        <v>202</v>
      </c>
      <c r="Q100" s="879"/>
      <c r="R100" s="879"/>
      <c r="S100" s="879"/>
      <c r="T100" s="880"/>
      <c r="U100" s="878" t="s">
        <v>202</v>
      </c>
      <c r="V100" s="879"/>
      <c r="W100" s="879"/>
      <c r="X100" s="879"/>
      <c r="Y100" s="960"/>
      <c r="Z100" s="951"/>
      <c r="AA100" s="952"/>
      <c r="AB100" s="953"/>
      <c r="AC100" s="878" t="s">
        <v>173</v>
      </c>
      <c r="AD100" s="879"/>
      <c r="AE100" s="880"/>
      <c r="AF100" s="885"/>
      <c r="AG100" s="862"/>
      <c r="AH100" s="862"/>
      <c r="AI100" s="885" t="s">
        <v>173</v>
      </c>
      <c r="AJ100" s="862"/>
      <c r="AK100" s="886"/>
      <c r="AN100" s="336"/>
      <c r="AP100" s="902"/>
      <c r="AQ100" s="862"/>
      <c r="AR100" s="862"/>
      <c r="AS100" s="862"/>
      <c r="AT100" s="862"/>
      <c r="AU100" s="902"/>
      <c r="AV100" s="862"/>
      <c r="AW100" s="862"/>
      <c r="AX100" s="862"/>
      <c r="AY100" s="903"/>
      <c r="AZ100" s="878" t="s">
        <v>223</v>
      </c>
      <c r="BA100" s="879"/>
      <c r="BB100" s="879"/>
      <c r="BC100" s="879"/>
      <c r="BD100" s="880"/>
      <c r="BE100" s="878" t="s">
        <v>202</v>
      </c>
      <c r="BF100" s="879"/>
      <c r="BG100" s="879"/>
      <c r="BH100" s="879"/>
      <c r="BI100" s="880"/>
      <c r="BJ100" s="878" t="s">
        <v>202</v>
      </c>
      <c r="BK100" s="879"/>
      <c r="BL100" s="879"/>
      <c r="BM100" s="879"/>
      <c r="BN100" s="960"/>
      <c r="BO100" s="951"/>
      <c r="BP100" s="952"/>
      <c r="BQ100" s="953"/>
      <c r="BR100" s="878" t="s">
        <v>173</v>
      </c>
      <c r="BS100" s="879"/>
      <c r="BT100" s="880"/>
      <c r="BU100" s="885"/>
      <c r="BV100" s="862"/>
      <c r="BW100" s="862"/>
      <c r="BX100" s="923" t="s">
        <v>173</v>
      </c>
      <c r="BY100" s="734"/>
      <c r="BZ100" s="924"/>
    </row>
    <row r="101" spans="1:78" ht="13.95" customHeight="1" thickBot="1" x14ac:dyDescent="0.25">
      <c r="A101" s="904"/>
      <c r="B101" s="888"/>
      <c r="C101" s="888"/>
      <c r="D101" s="888"/>
      <c r="E101" s="888"/>
      <c r="F101" s="904"/>
      <c r="G101" s="888"/>
      <c r="H101" s="888"/>
      <c r="I101" s="888"/>
      <c r="J101" s="905"/>
      <c r="K101" s="881"/>
      <c r="L101" s="882"/>
      <c r="M101" s="882"/>
      <c r="N101" s="882"/>
      <c r="O101" s="883"/>
      <c r="P101" s="881"/>
      <c r="Q101" s="882"/>
      <c r="R101" s="882"/>
      <c r="S101" s="882"/>
      <c r="T101" s="883"/>
      <c r="U101" s="881"/>
      <c r="V101" s="882"/>
      <c r="W101" s="882"/>
      <c r="X101" s="882"/>
      <c r="Y101" s="961"/>
      <c r="Z101" s="954"/>
      <c r="AA101" s="955"/>
      <c r="AB101" s="956"/>
      <c r="AC101" s="881"/>
      <c r="AD101" s="882"/>
      <c r="AE101" s="883"/>
      <c r="AF101" s="887"/>
      <c r="AG101" s="888"/>
      <c r="AH101" s="888"/>
      <c r="AI101" s="887"/>
      <c r="AJ101" s="888"/>
      <c r="AK101" s="889"/>
      <c r="AN101" s="336"/>
      <c r="AP101" s="904"/>
      <c r="AQ101" s="888"/>
      <c r="AR101" s="888"/>
      <c r="AS101" s="888"/>
      <c r="AT101" s="888"/>
      <c r="AU101" s="904"/>
      <c r="AV101" s="888"/>
      <c r="AW101" s="888"/>
      <c r="AX101" s="888"/>
      <c r="AY101" s="905"/>
      <c r="AZ101" s="881"/>
      <c r="BA101" s="882"/>
      <c r="BB101" s="882"/>
      <c r="BC101" s="882"/>
      <c r="BD101" s="883"/>
      <c r="BE101" s="881"/>
      <c r="BF101" s="882"/>
      <c r="BG101" s="882"/>
      <c r="BH101" s="882"/>
      <c r="BI101" s="883"/>
      <c r="BJ101" s="881"/>
      <c r="BK101" s="882"/>
      <c r="BL101" s="882"/>
      <c r="BM101" s="882"/>
      <c r="BN101" s="961"/>
      <c r="BO101" s="954"/>
      <c r="BP101" s="955"/>
      <c r="BQ101" s="956"/>
      <c r="BR101" s="881"/>
      <c r="BS101" s="882"/>
      <c r="BT101" s="883"/>
      <c r="BU101" s="887"/>
      <c r="BV101" s="888"/>
      <c r="BW101" s="888"/>
      <c r="BX101" s="925"/>
      <c r="BY101" s="926"/>
      <c r="BZ101" s="927"/>
    </row>
    <row r="102" spans="1:78" ht="29.4" customHeight="1" x14ac:dyDescent="0.2">
      <c r="A102" s="946" t="s">
        <v>174</v>
      </c>
      <c r="B102" s="937"/>
      <c r="C102" s="937"/>
      <c r="D102" s="937"/>
      <c r="E102" s="947"/>
      <c r="F102" s="935" t="str">
        <f>IF($F$7="","",IF($F$7=100,"100"))</f>
        <v>100</v>
      </c>
      <c r="G102" s="936"/>
      <c r="H102" s="936"/>
      <c r="I102" s="936"/>
      <c r="J102" s="936"/>
      <c r="K102" s="937">
        <f>IF($F$7="","",IF($F$7=100,国語!$BD$39))</f>
        <v>0</v>
      </c>
      <c r="L102" s="937"/>
      <c r="M102" s="937"/>
      <c r="N102" s="937"/>
      <c r="O102" s="937"/>
      <c r="P102" s="937">
        <f>K102</f>
        <v>0</v>
      </c>
      <c r="Q102" s="937"/>
      <c r="R102" s="937"/>
      <c r="S102" s="937"/>
      <c r="T102" s="937"/>
      <c r="U102" s="938">
        <f>$U$7</f>
        <v>74</v>
      </c>
      <c r="V102" s="938"/>
      <c r="W102" s="938"/>
      <c r="X102" s="938"/>
      <c r="Y102" s="939"/>
      <c r="Z102" s="912" t="str">
        <f>IF(AND(K102&gt;=0,K102&lt;=41,$F$7&gt;0),"〇"," ")</f>
        <v>〇</v>
      </c>
      <c r="AA102" s="913"/>
      <c r="AB102" s="914"/>
      <c r="AC102" s="915" t="str">
        <f>IF(AND(K102&gt;=42,K102&lt;=63,$F$7&gt;0),"〇"," ")</f>
        <v xml:space="preserve"> </v>
      </c>
      <c r="AD102" s="913"/>
      <c r="AE102" s="914"/>
      <c r="AF102" s="915" t="str">
        <f>IF(AND(K102&gt;=64,K102&lt;=83,$F$7&gt;0),"〇"," ")</f>
        <v xml:space="preserve"> </v>
      </c>
      <c r="AG102" s="913"/>
      <c r="AH102" s="914"/>
      <c r="AI102" s="890" t="str">
        <f>IF(AND(K102&gt;=84,$F$7&gt;0),"〇"," ")</f>
        <v xml:space="preserve"> </v>
      </c>
      <c r="AJ102" s="891"/>
      <c r="AK102" s="892"/>
      <c r="AN102" s="336"/>
      <c r="AP102" s="946" t="s">
        <v>174</v>
      </c>
      <c r="AQ102" s="937"/>
      <c r="AR102" s="937"/>
      <c r="AS102" s="937"/>
      <c r="AT102" s="947"/>
      <c r="AU102" s="935" t="str">
        <f>IF($F$7="","",IF($F$7=100,"100"))</f>
        <v>100</v>
      </c>
      <c r="AV102" s="936"/>
      <c r="AW102" s="936"/>
      <c r="AX102" s="936"/>
      <c r="AY102" s="936"/>
      <c r="AZ102" s="937">
        <f>IF($F$7="","",IF($F$7=100,国語!$BD$40))</f>
        <v>0</v>
      </c>
      <c r="BA102" s="937"/>
      <c r="BB102" s="937"/>
      <c r="BC102" s="937"/>
      <c r="BD102" s="937"/>
      <c r="BE102" s="937">
        <f>AZ102</f>
        <v>0</v>
      </c>
      <c r="BF102" s="937"/>
      <c r="BG102" s="937"/>
      <c r="BH102" s="937"/>
      <c r="BI102" s="937"/>
      <c r="BJ102" s="938">
        <f>$U$7</f>
        <v>74</v>
      </c>
      <c r="BK102" s="938"/>
      <c r="BL102" s="938"/>
      <c r="BM102" s="938"/>
      <c r="BN102" s="939"/>
      <c r="BO102" s="912" t="str">
        <f>IF(AND(AZ102&gt;=0,AZ102&lt;=41,$F$7&gt;0),"〇"," ")</f>
        <v>〇</v>
      </c>
      <c r="BP102" s="913"/>
      <c r="BQ102" s="914"/>
      <c r="BR102" s="915" t="str">
        <f>IF(AND(AZ102&gt;=42,AZ102&lt;=63,$F$7&gt;0),"〇"," ")</f>
        <v xml:space="preserve"> </v>
      </c>
      <c r="BS102" s="913"/>
      <c r="BT102" s="914"/>
      <c r="BU102" s="915" t="str">
        <f>IF(AND(AZ102&gt;=64,AZ102&lt;=83,$F$7&gt;0),"〇"," ")</f>
        <v xml:space="preserve"> </v>
      </c>
      <c r="BV102" s="913"/>
      <c r="BW102" s="914"/>
      <c r="BX102" s="890" t="str">
        <f>IF(AND(AZ102&gt;=84,$F$7&gt;0),"〇"," ")</f>
        <v xml:space="preserve"> </v>
      </c>
      <c r="BY102" s="891"/>
      <c r="BZ102" s="892"/>
    </row>
    <row r="103" spans="1:78" ht="29.4" customHeight="1" thickBot="1" x14ac:dyDescent="0.25">
      <c r="A103" s="940" t="s">
        <v>175</v>
      </c>
      <c r="B103" s="941"/>
      <c r="C103" s="941"/>
      <c r="D103" s="941"/>
      <c r="E103" s="942"/>
      <c r="F103" s="943" t="str">
        <f>IF($F$8="","",IF($F$8=100,"100"))</f>
        <v>100</v>
      </c>
      <c r="G103" s="944"/>
      <c r="H103" s="944"/>
      <c r="I103" s="944"/>
      <c r="J103" s="944"/>
      <c r="K103" s="941">
        <f>IF($F$8="","",IF($F$8=100,算数!$BF$39))</f>
        <v>0</v>
      </c>
      <c r="L103" s="941"/>
      <c r="M103" s="941"/>
      <c r="N103" s="941"/>
      <c r="O103" s="941"/>
      <c r="P103" s="941">
        <f t="shared" ref="P103" si="16">K103</f>
        <v>0</v>
      </c>
      <c r="Q103" s="941"/>
      <c r="R103" s="941"/>
      <c r="S103" s="941"/>
      <c r="T103" s="941"/>
      <c r="U103" s="929">
        <f>$U$8</f>
        <v>74.900000000000006</v>
      </c>
      <c r="V103" s="929"/>
      <c r="W103" s="929"/>
      <c r="X103" s="929"/>
      <c r="Y103" s="930"/>
      <c r="Z103" s="931" t="str">
        <f>IF(AND(K103&gt;=0,K103&lt;=43,$F$8&gt;0),"〇"," ")</f>
        <v>〇</v>
      </c>
      <c r="AA103" s="932"/>
      <c r="AB103" s="933"/>
      <c r="AC103" s="945" t="str">
        <f>IF(AND(K103&gt;=44,K103&lt;=64,$F$8&gt;0),"〇"," ")</f>
        <v xml:space="preserve"> </v>
      </c>
      <c r="AD103" s="932"/>
      <c r="AE103" s="933"/>
      <c r="AF103" s="945" t="str">
        <f>IF(AND(K103&gt;=65,K103&lt;=84,$F$8&gt;0),"〇"," ")</f>
        <v xml:space="preserve"> </v>
      </c>
      <c r="AG103" s="932"/>
      <c r="AH103" s="933"/>
      <c r="AI103" s="893" t="str">
        <f>IF(AND(K103&gt;=85,$F$8&gt;0),"〇"," ")</f>
        <v xml:space="preserve"> </v>
      </c>
      <c r="AJ103" s="894"/>
      <c r="AK103" s="895"/>
      <c r="AN103" s="336"/>
      <c r="AP103" s="940" t="s">
        <v>175</v>
      </c>
      <c r="AQ103" s="941"/>
      <c r="AR103" s="941"/>
      <c r="AS103" s="941"/>
      <c r="AT103" s="942"/>
      <c r="AU103" s="943" t="str">
        <f>IF($F$8="","",IF($F$8=100,"100"))</f>
        <v>100</v>
      </c>
      <c r="AV103" s="944"/>
      <c r="AW103" s="944"/>
      <c r="AX103" s="944"/>
      <c r="AY103" s="944"/>
      <c r="AZ103" s="941">
        <f>IF($F$8="","",IF($F$8=100,算数!$BF$40))</f>
        <v>0</v>
      </c>
      <c r="BA103" s="941"/>
      <c r="BB103" s="941"/>
      <c r="BC103" s="941"/>
      <c r="BD103" s="941"/>
      <c r="BE103" s="941">
        <f t="shared" ref="BE103" si="17">AZ103</f>
        <v>0</v>
      </c>
      <c r="BF103" s="941"/>
      <c r="BG103" s="941"/>
      <c r="BH103" s="941"/>
      <c r="BI103" s="941"/>
      <c r="BJ103" s="929">
        <f>$U$8</f>
        <v>74.900000000000006</v>
      </c>
      <c r="BK103" s="929"/>
      <c r="BL103" s="929"/>
      <c r="BM103" s="929"/>
      <c r="BN103" s="930"/>
      <c r="BO103" s="931" t="str">
        <f>IF(AND(AZ103&gt;=0,AZ103&lt;=43,$F$8&gt;0),"〇"," ")</f>
        <v>〇</v>
      </c>
      <c r="BP103" s="932"/>
      <c r="BQ103" s="933"/>
      <c r="BR103" s="945" t="str">
        <f>IF(AND(AZ103&gt;=44,AZ103&lt;=64,$F$8&gt;0),"〇"," ")</f>
        <v xml:space="preserve"> </v>
      </c>
      <c r="BS103" s="932"/>
      <c r="BT103" s="933"/>
      <c r="BU103" s="945" t="str">
        <f>IF(AND(AZ103&gt;=65,AZ103&lt;=84,$F$8&gt;0),"〇"," ")</f>
        <v xml:space="preserve"> </v>
      </c>
      <c r="BV103" s="932"/>
      <c r="BW103" s="933"/>
      <c r="BX103" s="893" t="str">
        <f>IF(AND(AZ103&gt;=85,$F$8&gt;0),"〇"," ")</f>
        <v xml:space="preserve"> </v>
      </c>
      <c r="BY103" s="894"/>
      <c r="BZ103" s="895"/>
    </row>
    <row r="104" spans="1:78" ht="29.4" customHeight="1" thickBot="1" x14ac:dyDescent="0.25">
      <c r="A104" s="907" t="s">
        <v>200</v>
      </c>
      <c r="B104" s="908"/>
      <c r="C104" s="908"/>
      <c r="D104" s="908"/>
      <c r="E104" s="934"/>
      <c r="F104" s="907">
        <f>SUM($F$7:$F$8)</f>
        <v>200</v>
      </c>
      <c r="G104" s="908"/>
      <c r="H104" s="908"/>
      <c r="I104" s="908"/>
      <c r="J104" s="908"/>
      <c r="K104" s="908">
        <f>SUM(K102:K103)</f>
        <v>0</v>
      </c>
      <c r="L104" s="908"/>
      <c r="M104" s="908"/>
      <c r="N104" s="908"/>
      <c r="O104" s="908"/>
      <c r="P104" s="909">
        <f>K104/F104*100</f>
        <v>0</v>
      </c>
      <c r="Q104" s="909"/>
      <c r="R104" s="909"/>
      <c r="S104" s="909"/>
      <c r="T104" s="909"/>
      <c r="U104" s="910"/>
      <c r="V104" s="910"/>
      <c r="W104" s="910"/>
      <c r="X104" s="910"/>
      <c r="Y104" s="896"/>
      <c r="Z104" s="911"/>
      <c r="AA104" s="910"/>
      <c r="AB104" s="910"/>
      <c r="AC104" s="910"/>
      <c r="AD104" s="910"/>
      <c r="AE104" s="910"/>
      <c r="AF104" s="910"/>
      <c r="AG104" s="910"/>
      <c r="AH104" s="896"/>
      <c r="AI104" s="896"/>
      <c r="AJ104" s="897"/>
      <c r="AK104" s="898"/>
      <c r="AN104" s="336"/>
      <c r="AP104" s="907" t="s">
        <v>200</v>
      </c>
      <c r="AQ104" s="908"/>
      <c r="AR104" s="908"/>
      <c r="AS104" s="908"/>
      <c r="AT104" s="934"/>
      <c r="AU104" s="907">
        <f>SUM($F$7:$F$8)</f>
        <v>200</v>
      </c>
      <c r="AV104" s="908"/>
      <c r="AW104" s="908"/>
      <c r="AX104" s="908"/>
      <c r="AY104" s="908"/>
      <c r="AZ104" s="908">
        <f>SUM(AZ102:AZ103)</f>
        <v>0</v>
      </c>
      <c r="BA104" s="908"/>
      <c r="BB104" s="908"/>
      <c r="BC104" s="908"/>
      <c r="BD104" s="908"/>
      <c r="BE104" s="909">
        <f>AZ104/AU104*100</f>
        <v>0</v>
      </c>
      <c r="BF104" s="909"/>
      <c r="BG104" s="909"/>
      <c r="BH104" s="909"/>
      <c r="BI104" s="909"/>
      <c r="BJ104" s="910"/>
      <c r="BK104" s="910"/>
      <c r="BL104" s="910"/>
      <c r="BM104" s="910"/>
      <c r="BN104" s="896"/>
      <c r="BO104" s="911"/>
      <c r="BP104" s="910"/>
      <c r="BQ104" s="910"/>
      <c r="BR104" s="910"/>
      <c r="BS104" s="910"/>
      <c r="BT104" s="910"/>
      <c r="BU104" s="910"/>
      <c r="BV104" s="910"/>
      <c r="BW104" s="896"/>
      <c r="BX104" s="917"/>
      <c r="BY104" s="918"/>
      <c r="BZ104" s="919"/>
    </row>
    <row r="105" spans="1:78" ht="29.4" customHeight="1" x14ac:dyDescent="0.2">
      <c r="A105" s="281"/>
      <c r="B105" s="281"/>
      <c r="C105" s="281"/>
      <c r="D105" s="281"/>
      <c r="E105" s="281"/>
      <c r="F105" s="281"/>
      <c r="G105" s="281"/>
      <c r="H105" s="281"/>
      <c r="I105" s="281"/>
      <c r="J105" s="281"/>
      <c r="K105" s="281"/>
      <c r="L105" s="281"/>
      <c r="M105" s="281"/>
      <c r="N105" s="281"/>
      <c r="O105" s="281"/>
      <c r="P105" s="295"/>
      <c r="Q105" s="295"/>
      <c r="R105" s="295"/>
      <c r="S105" s="295"/>
      <c r="T105" s="295"/>
      <c r="U105" s="281"/>
      <c r="V105" s="281"/>
      <c r="W105" s="281"/>
      <c r="X105" s="281"/>
      <c r="Y105" s="281"/>
      <c r="Z105" s="281"/>
      <c r="AA105" s="281"/>
      <c r="AB105" s="281"/>
      <c r="AC105" s="281"/>
      <c r="AD105" s="281"/>
      <c r="AE105" s="281"/>
      <c r="AF105" s="281"/>
      <c r="AG105" s="281"/>
      <c r="AH105" s="281"/>
      <c r="AI105" s="281"/>
      <c r="AJ105" s="281"/>
      <c r="AK105" s="281"/>
      <c r="AN105" s="336"/>
    </row>
    <row r="106" spans="1:78" ht="15.6" customHeight="1" x14ac:dyDescent="0.2">
      <c r="A106" s="281"/>
      <c r="B106" s="281"/>
      <c r="C106" s="281"/>
      <c r="D106" s="281"/>
      <c r="E106" s="281"/>
      <c r="F106" s="281"/>
      <c r="G106" s="281"/>
      <c r="H106" s="281"/>
      <c r="I106" s="281"/>
      <c r="J106" s="281"/>
      <c r="K106" s="281"/>
      <c r="L106" s="281"/>
      <c r="M106" s="281"/>
      <c r="N106" s="281"/>
      <c r="O106" s="281"/>
      <c r="P106" s="295"/>
      <c r="Q106" s="295"/>
      <c r="R106" s="295"/>
      <c r="S106" s="295"/>
      <c r="T106" s="295"/>
      <c r="U106" s="281"/>
      <c r="V106" s="281"/>
      <c r="W106" s="281"/>
      <c r="X106" s="281"/>
      <c r="Y106" s="281"/>
      <c r="Z106" s="281"/>
      <c r="AA106" s="281"/>
      <c r="AB106" s="281"/>
      <c r="AC106" s="281"/>
      <c r="AD106" s="281"/>
      <c r="AE106" s="281"/>
      <c r="AF106" s="281"/>
      <c r="AG106" s="281"/>
      <c r="AH106" s="281"/>
      <c r="AI106" s="281"/>
      <c r="AJ106" s="281"/>
      <c r="AK106" s="281"/>
      <c r="AN106" s="336"/>
    </row>
    <row r="107" spans="1:78" ht="13.95" customHeight="1" x14ac:dyDescent="0.2">
      <c r="A107" s="296"/>
      <c r="B107" s="296"/>
      <c r="C107" s="296"/>
      <c r="D107" s="296"/>
      <c r="E107" s="296"/>
      <c r="F107" s="296"/>
      <c r="G107" s="296"/>
      <c r="H107" s="296"/>
      <c r="I107" s="296"/>
      <c r="J107" s="296"/>
      <c r="K107" s="296"/>
      <c r="L107" s="296"/>
      <c r="M107" s="296"/>
      <c r="N107" s="296"/>
      <c r="O107" s="296"/>
      <c r="P107" s="296"/>
      <c r="Q107" s="296"/>
      <c r="R107" s="296"/>
      <c r="S107" s="296"/>
      <c r="T107" s="296"/>
      <c r="U107" s="296"/>
      <c r="V107" s="296"/>
      <c r="W107" s="296"/>
      <c r="X107" s="296"/>
      <c r="Y107" s="296"/>
      <c r="Z107" s="296"/>
      <c r="AA107" s="296"/>
      <c r="AB107" s="296"/>
      <c r="AC107" s="296"/>
      <c r="AD107" s="296"/>
      <c r="AE107" s="296"/>
      <c r="AF107" s="296"/>
      <c r="AG107" s="296"/>
      <c r="AH107" s="296"/>
      <c r="AI107" s="280"/>
      <c r="AJ107" s="280"/>
      <c r="AK107" s="280"/>
      <c r="AN107" s="336"/>
    </row>
    <row r="108" spans="1:78" ht="37.950000000000003" customHeight="1" x14ac:dyDescent="0.2">
      <c r="A108" s="280"/>
      <c r="B108" s="280"/>
      <c r="C108" s="280"/>
      <c r="D108" s="280"/>
      <c r="E108" s="280"/>
      <c r="F108" s="280"/>
      <c r="G108" s="280"/>
      <c r="H108" s="280"/>
      <c r="I108" s="280"/>
      <c r="J108" s="280"/>
      <c r="K108" s="280"/>
      <c r="L108" s="280"/>
      <c r="M108" s="280"/>
      <c r="N108" s="280"/>
      <c r="O108" s="280"/>
      <c r="P108" s="280"/>
      <c r="Q108" s="280"/>
      <c r="R108" s="280"/>
      <c r="S108" s="280"/>
      <c r="T108" s="280"/>
      <c r="U108" s="280"/>
      <c r="V108" s="280"/>
      <c r="W108" s="280"/>
      <c r="X108" s="280"/>
      <c r="Y108" s="280"/>
      <c r="Z108" s="280"/>
      <c r="AA108" s="280"/>
      <c r="AB108" s="280"/>
      <c r="AC108" s="280"/>
      <c r="AD108" s="280"/>
      <c r="AE108" s="280"/>
      <c r="AF108" s="280"/>
      <c r="AG108" s="280"/>
      <c r="AH108" s="280"/>
      <c r="AI108" s="356"/>
      <c r="AJ108" s="356"/>
      <c r="AK108" s="356"/>
      <c r="AL108" s="335"/>
      <c r="AM108" s="335"/>
      <c r="AN108" s="337"/>
      <c r="AO108" s="335"/>
      <c r="AP108" s="335"/>
      <c r="AQ108" s="335"/>
      <c r="AR108" s="335"/>
      <c r="AS108" s="335"/>
      <c r="AT108" s="335"/>
      <c r="AU108" s="335"/>
      <c r="AV108" s="335"/>
      <c r="AW108" s="335"/>
      <c r="AX108" s="335"/>
      <c r="AY108" s="335"/>
      <c r="AZ108" s="335"/>
      <c r="BA108" s="335"/>
      <c r="BB108" s="335"/>
      <c r="BC108" s="335"/>
      <c r="BD108" s="335"/>
      <c r="BE108" s="335"/>
      <c r="BF108" s="335"/>
      <c r="BG108" s="335"/>
      <c r="BH108" s="335"/>
      <c r="BI108" s="335"/>
      <c r="BJ108" s="335"/>
      <c r="BK108" s="335"/>
      <c r="BL108" s="335"/>
      <c r="BM108" s="335"/>
      <c r="BN108" s="335"/>
      <c r="BO108" s="335"/>
      <c r="BP108" s="335"/>
      <c r="BQ108" s="335"/>
      <c r="BR108" s="335"/>
      <c r="BS108" s="335"/>
      <c r="BT108" s="335"/>
      <c r="BU108" s="335"/>
      <c r="BV108" s="335"/>
      <c r="BW108" s="335"/>
      <c r="BX108" s="335"/>
      <c r="BY108" s="335"/>
      <c r="BZ108" s="335"/>
    </row>
    <row r="109" spans="1:78" ht="24" customHeight="1" x14ac:dyDescent="0.2">
      <c r="A109" s="280"/>
      <c r="B109" s="962" t="s">
        <v>194</v>
      </c>
      <c r="C109" s="962"/>
      <c r="D109" s="962"/>
      <c r="E109" s="962"/>
      <c r="F109" s="962"/>
      <c r="G109" s="962"/>
      <c r="H109" s="962"/>
      <c r="I109" s="962"/>
      <c r="J109" s="962"/>
      <c r="K109" s="962"/>
      <c r="L109" s="962"/>
      <c r="M109" s="962"/>
      <c r="N109" s="962"/>
      <c r="O109" s="962"/>
      <c r="P109" s="962"/>
      <c r="Q109" s="962"/>
      <c r="R109" s="962"/>
      <c r="S109" s="962"/>
      <c r="T109" s="962"/>
      <c r="U109" s="280"/>
      <c r="V109" s="280"/>
      <c r="W109" s="280"/>
      <c r="X109" s="280"/>
      <c r="Y109" s="280"/>
      <c r="Z109" s="280"/>
      <c r="AA109" s="280"/>
      <c r="AB109" s="280"/>
      <c r="AC109" s="280"/>
      <c r="AD109" s="280"/>
      <c r="AE109" s="280"/>
      <c r="AF109" s="280"/>
      <c r="AG109" s="280"/>
      <c r="AH109" s="280"/>
      <c r="AI109" s="280"/>
      <c r="AJ109" s="280"/>
      <c r="AK109" s="280"/>
      <c r="AN109" s="336"/>
      <c r="AP109" s="280"/>
      <c r="AQ109" s="962" t="s">
        <v>194</v>
      </c>
      <c r="AR109" s="962"/>
      <c r="AS109" s="962"/>
      <c r="AT109" s="962"/>
      <c r="AU109" s="962"/>
      <c r="AV109" s="962"/>
      <c r="AW109" s="962"/>
      <c r="AX109" s="962"/>
      <c r="AY109" s="962"/>
      <c r="AZ109" s="962"/>
      <c r="BA109" s="962"/>
      <c r="BB109" s="962"/>
      <c r="BC109" s="962"/>
      <c r="BD109" s="962"/>
      <c r="BE109" s="962"/>
      <c r="BF109" s="962"/>
      <c r="BG109" s="962"/>
      <c r="BH109" s="962"/>
      <c r="BI109" s="962"/>
      <c r="BJ109" s="280"/>
      <c r="BK109" s="280"/>
      <c r="BL109" s="280"/>
      <c r="BM109" s="280"/>
      <c r="BN109" s="280"/>
      <c r="BO109" s="280"/>
      <c r="BP109" s="280"/>
      <c r="BQ109" s="280"/>
      <c r="BR109" s="280"/>
      <c r="BS109" s="280"/>
      <c r="BT109" s="280"/>
      <c r="BU109" s="280"/>
      <c r="BV109" s="280"/>
      <c r="BW109" s="280"/>
    </row>
    <row r="110" spans="1:78" ht="27" customHeight="1" x14ac:dyDescent="0.2">
      <c r="A110" s="868"/>
      <c r="B110" s="868"/>
      <c r="C110" s="280"/>
      <c r="D110" s="280"/>
      <c r="E110" s="280"/>
      <c r="F110" s="280"/>
      <c r="G110" s="280"/>
      <c r="H110" s="280"/>
      <c r="I110" s="280"/>
      <c r="J110" s="280"/>
      <c r="K110" s="957" t="s">
        <v>195</v>
      </c>
      <c r="L110" s="957"/>
      <c r="M110" s="957"/>
      <c r="N110" s="957"/>
      <c r="O110" s="957"/>
      <c r="P110" s="957"/>
      <c r="Q110" s="957"/>
      <c r="R110" s="957"/>
      <c r="S110" s="957"/>
      <c r="T110" s="957"/>
      <c r="U110" s="957"/>
      <c r="V110" s="957"/>
      <c r="W110" s="957"/>
      <c r="X110" s="957"/>
      <c r="Y110" s="957"/>
      <c r="Z110" s="957"/>
      <c r="AA110" s="957"/>
      <c r="AB110" s="957"/>
      <c r="AC110" s="280"/>
      <c r="AD110" s="280"/>
      <c r="AE110" s="280"/>
      <c r="AF110" s="280"/>
      <c r="AG110" s="280"/>
      <c r="AH110" s="280"/>
      <c r="AI110" s="280"/>
      <c r="AJ110" s="280"/>
      <c r="AK110" s="280"/>
      <c r="AN110" s="336"/>
      <c r="AP110" s="868"/>
      <c r="AQ110" s="868"/>
      <c r="AR110" s="280"/>
      <c r="AS110" s="280"/>
      <c r="AT110" s="280"/>
      <c r="AU110" s="280"/>
      <c r="AV110" s="280"/>
      <c r="AW110" s="280"/>
      <c r="AX110" s="280"/>
      <c r="AY110" s="280"/>
      <c r="AZ110" s="957" t="s">
        <v>195</v>
      </c>
      <c r="BA110" s="957"/>
      <c r="BB110" s="957"/>
      <c r="BC110" s="957"/>
      <c r="BD110" s="957"/>
      <c r="BE110" s="957"/>
      <c r="BF110" s="957"/>
      <c r="BG110" s="957"/>
      <c r="BH110" s="957"/>
      <c r="BI110" s="957"/>
      <c r="BJ110" s="957"/>
      <c r="BK110" s="957"/>
      <c r="BL110" s="957"/>
      <c r="BM110" s="957"/>
      <c r="BN110" s="957"/>
      <c r="BO110" s="957"/>
      <c r="BP110" s="957"/>
      <c r="BQ110" s="957"/>
      <c r="BR110" s="280"/>
      <c r="BS110" s="280"/>
      <c r="BT110" s="280"/>
      <c r="BU110" s="280"/>
      <c r="BV110" s="280"/>
      <c r="BW110" s="280"/>
    </row>
    <row r="111" spans="1:78" ht="27" customHeight="1" thickBot="1" x14ac:dyDescent="0.25">
      <c r="A111" s="280"/>
      <c r="B111" s="280"/>
      <c r="C111" s="280"/>
      <c r="D111" s="280"/>
      <c r="E111" s="280"/>
      <c r="F111" s="280"/>
      <c r="G111" s="280"/>
      <c r="H111" s="280"/>
      <c r="I111" s="280"/>
      <c r="J111" s="958" t="s">
        <v>224</v>
      </c>
      <c r="K111" s="958"/>
      <c r="L111" s="958"/>
      <c r="M111" s="338">
        <f>$M$3</f>
        <v>1</v>
      </c>
      <c r="N111" s="958" t="s">
        <v>196</v>
      </c>
      <c r="O111" s="958"/>
      <c r="P111" s="958"/>
      <c r="Q111" s="339"/>
      <c r="R111" s="862">
        <f>国語!$A$41</f>
        <v>19</v>
      </c>
      <c r="S111" s="862"/>
      <c r="T111" s="862" t="s">
        <v>197</v>
      </c>
      <c r="U111" s="862"/>
      <c r="V111" s="338"/>
      <c r="W111" s="338" t="s">
        <v>198</v>
      </c>
      <c r="X111" s="338"/>
      <c r="Y111" s="338"/>
      <c r="Z111" s="338"/>
      <c r="AA111" s="959">
        <f>国語!$B$41</f>
        <v>0</v>
      </c>
      <c r="AB111" s="959"/>
      <c r="AC111" s="959"/>
      <c r="AD111" s="959"/>
      <c r="AE111" s="959"/>
      <c r="AF111" s="959"/>
      <c r="AG111" s="959"/>
      <c r="AH111" s="959"/>
      <c r="AI111" s="339"/>
      <c r="AJ111" s="339"/>
      <c r="AK111" s="339"/>
      <c r="AN111" s="336"/>
      <c r="AP111" s="280"/>
      <c r="AQ111" s="280"/>
      <c r="AR111" s="280"/>
      <c r="AS111" s="280"/>
      <c r="AT111" s="280"/>
      <c r="AU111" s="280"/>
      <c r="AV111" s="280"/>
      <c r="AW111" s="280"/>
      <c r="AX111" s="280"/>
      <c r="AY111" s="958" t="s">
        <v>224</v>
      </c>
      <c r="AZ111" s="958"/>
      <c r="BA111" s="958"/>
      <c r="BB111" s="338">
        <f>$M$3</f>
        <v>1</v>
      </c>
      <c r="BC111" s="958" t="s">
        <v>196</v>
      </c>
      <c r="BD111" s="958"/>
      <c r="BE111" s="958"/>
      <c r="BF111" s="339"/>
      <c r="BG111" s="862">
        <f>国語!$A$42</f>
        <v>20</v>
      </c>
      <c r="BH111" s="862"/>
      <c r="BI111" s="862" t="s">
        <v>197</v>
      </c>
      <c r="BJ111" s="862"/>
      <c r="BK111" s="338"/>
      <c r="BL111" s="338" t="s">
        <v>198</v>
      </c>
      <c r="BM111" s="338"/>
      <c r="BN111" s="338"/>
      <c r="BO111" s="338"/>
      <c r="BP111" s="959">
        <f>国語!$B$42</f>
        <v>0</v>
      </c>
      <c r="BQ111" s="959"/>
      <c r="BR111" s="959"/>
      <c r="BS111" s="959"/>
      <c r="BT111" s="959"/>
      <c r="BU111" s="959"/>
      <c r="BV111" s="959"/>
      <c r="BW111" s="959"/>
    </row>
    <row r="112" spans="1:78" ht="15.6" customHeight="1" x14ac:dyDescent="0.2">
      <c r="A112" s="899" t="s">
        <v>199</v>
      </c>
      <c r="B112" s="900"/>
      <c r="C112" s="900"/>
      <c r="D112" s="900"/>
      <c r="E112" s="900"/>
      <c r="F112" s="899" t="s">
        <v>201</v>
      </c>
      <c r="G112" s="900"/>
      <c r="H112" s="900"/>
      <c r="I112" s="900"/>
      <c r="J112" s="901"/>
      <c r="K112" s="875" t="s">
        <v>260</v>
      </c>
      <c r="L112" s="876"/>
      <c r="M112" s="876"/>
      <c r="N112" s="876"/>
      <c r="O112" s="877"/>
      <c r="P112" s="875" t="s">
        <v>260</v>
      </c>
      <c r="Q112" s="876"/>
      <c r="R112" s="876"/>
      <c r="S112" s="876"/>
      <c r="T112" s="877"/>
      <c r="U112" s="875" t="s">
        <v>261</v>
      </c>
      <c r="V112" s="876"/>
      <c r="W112" s="876"/>
      <c r="X112" s="876"/>
      <c r="Y112" s="906"/>
      <c r="Z112" s="948" t="s">
        <v>205</v>
      </c>
      <c r="AA112" s="949"/>
      <c r="AB112" s="950"/>
      <c r="AC112" s="875" t="s">
        <v>259</v>
      </c>
      <c r="AD112" s="876"/>
      <c r="AE112" s="877"/>
      <c r="AF112" s="916" t="s">
        <v>173</v>
      </c>
      <c r="AG112" s="900"/>
      <c r="AH112" s="900"/>
      <c r="AI112" s="875" t="s">
        <v>242</v>
      </c>
      <c r="AJ112" s="876"/>
      <c r="AK112" s="884"/>
      <c r="AN112" s="336"/>
      <c r="AP112" s="899" t="s">
        <v>199</v>
      </c>
      <c r="AQ112" s="900"/>
      <c r="AR112" s="900"/>
      <c r="AS112" s="900"/>
      <c r="AT112" s="900"/>
      <c r="AU112" s="899" t="s">
        <v>201</v>
      </c>
      <c r="AV112" s="900"/>
      <c r="AW112" s="900"/>
      <c r="AX112" s="900"/>
      <c r="AY112" s="901"/>
      <c r="AZ112" s="875" t="s">
        <v>260</v>
      </c>
      <c r="BA112" s="876"/>
      <c r="BB112" s="876"/>
      <c r="BC112" s="876"/>
      <c r="BD112" s="877"/>
      <c r="BE112" s="875" t="s">
        <v>260</v>
      </c>
      <c r="BF112" s="876"/>
      <c r="BG112" s="876"/>
      <c r="BH112" s="876"/>
      <c r="BI112" s="877"/>
      <c r="BJ112" s="875" t="s">
        <v>261</v>
      </c>
      <c r="BK112" s="876"/>
      <c r="BL112" s="876"/>
      <c r="BM112" s="876"/>
      <c r="BN112" s="906"/>
      <c r="BO112" s="948" t="s">
        <v>205</v>
      </c>
      <c r="BP112" s="949"/>
      <c r="BQ112" s="950"/>
      <c r="BR112" s="875" t="s">
        <v>259</v>
      </c>
      <c r="BS112" s="876"/>
      <c r="BT112" s="877"/>
      <c r="BU112" s="916" t="s">
        <v>173</v>
      </c>
      <c r="BV112" s="900"/>
      <c r="BW112" s="900"/>
      <c r="BX112" s="920" t="s">
        <v>242</v>
      </c>
      <c r="BY112" s="921"/>
      <c r="BZ112" s="922"/>
    </row>
    <row r="113" spans="1:78" ht="15.6" customHeight="1" x14ac:dyDescent="0.2">
      <c r="A113" s="902"/>
      <c r="B113" s="862"/>
      <c r="C113" s="862"/>
      <c r="D113" s="862"/>
      <c r="E113" s="862"/>
      <c r="F113" s="902"/>
      <c r="G113" s="862"/>
      <c r="H113" s="862"/>
      <c r="I113" s="862"/>
      <c r="J113" s="903"/>
      <c r="K113" s="878" t="s">
        <v>223</v>
      </c>
      <c r="L113" s="879"/>
      <c r="M113" s="879"/>
      <c r="N113" s="879"/>
      <c r="O113" s="880"/>
      <c r="P113" s="878" t="s">
        <v>202</v>
      </c>
      <c r="Q113" s="879"/>
      <c r="R113" s="879"/>
      <c r="S113" s="879"/>
      <c r="T113" s="880"/>
      <c r="U113" s="878" t="s">
        <v>202</v>
      </c>
      <c r="V113" s="879"/>
      <c r="W113" s="879"/>
      <c r="X113" s="879"/>
      <c r="Y113" s="960"/>
      <c r="Z113" s="951"/>
      <c r="AA113" s="952"/>
      <c r="AB113" s="953"/>
      <c r="AC113" s="878" t="s">
        <v>173</v>
      </c>
      <c r="AD113" s="879"/>
      <c r="AE113" s="880"/>
      <c r="AF113" s="885"/>
      <c r="AG113" s="862"/>
      <c r="AH113" s="862"/>
      <c r="AI113" s="885" t="s">
        <v>173</v>
      </c>
      <c r="AJ113" s="862"/>
      <c r="AK113" s="886"/>
      <c r="AN113" s="336"/>
      <c r="AP113" s="902"/>
      <c r="AQ113" s="862"/>
      <c r="AR113" s="862"/>
      <c r="AS113" s="862"/>
      <c r="AT113" s="862"/>
      <c r="AU113" s="902"/>
      <c r="AV113" s="862"/>
      <c r="AW113" s="862"/>
      <c r="AX113" s="862"/>
      <c r="AY113" s="903"/>
      <c r="AZ113" s="878" t="s">
        <v>223</v>
      </c>
      <c r="BA113" s="879"/>
      <c r="BB113" s="879"/>
      <c r="BC113" s="879"/>
      <c r="BD113" s="880"/>
      <c r="BE113" s="878" t="s">
        <v>202</v>
      </c>
      <c r="BF113" s="879"/>
      <c r="BG113" s="879"/>
      <c r="BH113" s="879"/>
      <c r="BI113" s="880"/>
      <c r="BJ113" s="878" t="s">
        <v>202</v>
      </c>
      <c r="BK113" s="879"/>
      <c r="BL113" s="879"/>
      <c r="BM113" s="879"/>
      <c r="BN113" s="960"/>
      <c r="BO113" s="951"/>
      <c r="BP113" s="952"/>
      <c r="BQ113" s="953"/>
      <c r="BR113" s="878" t="s">
        <v>173</v>
      </c>
      <c r="BS113" s="879"/>
      <c r="BT113" s="880"/>
      <c r="BU113" s="885"/>
      <c r="BV113" s="862"/>
      <c r="BW113" s="862"/>
      <c r="BX113" s="923" t="s">
        <v>173</v>
      </c>
      <c r="BY113" s="734"/>
      <c r="BZ113" s="924"/>
    </row>
    <row r="114" spans="1:78" ht="15.6" customHeight="1" thickBot="1" x14ac:dyDescent="0.25">
      <c r="A114" s="904"/>
      <c r="B114" s="888"/>
      <c r="C114" s="888"/>
      <c r="D114" s="888"/>
      <c r="E114" s="888"/>
      <c r="F114" s="904"/>
      <c r="G114" s="888"/>
      <c r="H114" s="888"/>
      <c r="I114" s="888"/>
      <c r="J114" s="905"/>
      <c r="K114" s="881"/>
      <c r="L114" s="882"/>
      <c r="M114" s="882"/>
      <c r="N114" s="882"/>
      <c r="O114" s="883"/>
      <c r="P114" s="881"/>
      <c r="Q114" s="882"/>
      <c r="R114" s="882"/>
      <c r="S114" s="882"/>
      <c r="T114" s="883"/>
      <c r="U114" s="881"/>
      <c r="V114" s="882"/>
      <c r="W114" s="882"/>
      <c r="X114" s="882"/>
      <c r="Y114" s="961"/>
      <c r="Z114" s="954"/>
      <c r="AA114" s="955"/>
      <c r="AB114" s="956"/>
      <c r="AC114" s="881"/>
      <c r="AD114" s="882"/>
      <c r="AE114" s="883"/>
      <c r="AF114" s="887"/>
      <c r="AG114" s="888"/>
      <c r="AH114" s="888"/>
      <c r="AI114" s="887"/>
      <c r="AJ114" s="888"/>
      <c r="AK114" s="889"/>
      <c r="AN114" s="336"/>
      <c r="AP114" s="904"/>
      <c r="AQ114" s="888"/>
      <c r="AR114" s="888"/>
      <c r="AS114" s="888"/>
      <c r="AT114" s="888"/>
      <c r="AU114" s="904"/>
      <c r="AV114" s="888"/>
      <c r="AW114" s="888"/>
      <c r="AX114" s="888"/>
      <c r="AY114" s="905"/>
      <c r="AZ114" s="881"/>
      <c r="BA114" s="882"/>
      <c r="BB114" s="882"/>
      <c r="BC114" s="882"/>
      <c r="BD114" s="883"/>
      <c r="BE114" s="881"/>
      <c r="BF114" s="882"/>
      <c r="BG114" s="882"/>
      <c r="BH114" s="882"/>
      <c r="BI114" s="883"/>
      <c r="BJ114" s="881"/>
      <c r="BK114" s="882"/>
      <c r="BL114" s="882"/>
      <c r="BM114" s="882"/>
      <c r="BN114" s="961"/>
      <c r="BO114" s="954"/>
      <c r="BP114" s="955"/>
      <c r="BQ114" s="956"/>
      <c r="BR114" s="881"/>
      <c r="BS114" s="882"/>
      <c r="BT114" s="883"/>
      <c r="BU114" s="887"/>
      <c r="BV114" s="888"/>
      <c r="BW114" s="888"/>
      <c r="BX114" s="925"/>
      <c r="BY114" s="926"/>
      <c r="BZ114" s="927"/>
    </row>
    <row r="115" spans="1:78" ht="29.4" customHeight="1" x14ac:dyDescent="0.2">
      <c r="A115" s="946" t="s">
        <v>174</v>
      </c>
      <c r="B115" s="937"/>
      <c r="C115" s="937"/>
      <c r="D115" s="937"/>
      <c r="E115" s="947"/>
      <c r="F115" s="935" t="str">
        <f>IF($F$7="","",IF($F$7=100,"100"))</f>
        <v>100</v>
      </c>
      <c r="G115" s="936"/>
      <c r="H115" s="936"/>
      <c r="I115" s="936"/>
      <c r="J115" s="936"/>
      <c r="K115" s="937">
        <f>IF($F$7="","",IF($F$7=100,国語!$BD$41))</f>
        <v>0</v>
      </c>
      <c r="L115" s="937"/>
      <c r="M115" s="937"/>
      <c r="N115" s="937"/>
      <c r="O115" s="937"/>
      <c r="P115" s="937">
        <f>K115</f>
        <v>0</v>
      </c>
      <c r="Q115" s="937"/>
      <c r="R115" s="937"/>
      <c r="S115" s="937"/>
      <c r="T115" s="937"/>
      <c r="U115" s="938">
        <f>$U$7</f>
        <v>74</v>
      </c>
      <c r="V115" s="938"/>
      <c r="W115" s="938"/>
      <c r="X115" s="938"/>
      <c r="Y115" s="939"/>
      <c r="Z115" s="912" t="str">
        <f>IF(AND(K115&gt;=0,K115&lt;=41,$F$7&gt;0),"〇"," ")</f>
        <v>〇</v>
      </c>
      <c r="AA115" s="913"/>
      <c r="AB115" s="914"/>
      <c r="AC115" s="915" t="str">
        <f>IF(AND(K115&gt;=42,K115&lt;=63,$F$7&gt;0),"〇"," ")</f>
        <v xml:space="preserve"> </v>
      </c>
      <c r="AD115" s="913"/>
      <c r="AE115" s="914"/>
      <c r="AF115" s="915" t="str">
        <f>IF(AND(K115&gt;=64,K115&lt;=83,$F$7&gt;0),"〇"," ")</f>
        <v xml:space="preserve"> </v>
      </c>
      <c r="AG115" s="913"/>
      <c r="AH115" s="914"/>
      <c r="AI115" s="890" t="str">
        <f>IF(AND(K115&gt;=84,$F$7&gt;0),"〇"," ")</f>
        <v xml:space="preserve"> </v>
      </c>
      <c r="AJ115" s="891"/>
      <c r="AK115" s="892"/>
      <c r="AN115" s="336"/>
      <c r="AP115" s="946" t="s">
        <v>174</v>
      </c>
      <c r="AQ115" s="937"/>
      <c r="AR115" s="937"/>
      <c r="AS115" s="937"/>
      <c r="AT115" s="947"/>
      <c r="AU115" s="935" t="str">
        <f>IF($F$7="","",IF($F$7=100,"100"))</f>
        <v>100</v>
      </c>
      <c r="AV115" s="936"/>
      <c r="AW115" s="936"/>
      <c r="AX115" s="936"/>
      <c r="AY115" s="936"/>
      <c r="AZ115" s="937">
        <f>IF($F$7="","",IF($F$7=100,国語!$BD$42))</f>
        <v>0</v>
      </c>
      <c r="BA115" s="937"/>
      <c r="BB115" s="937"/>
      <c r="BC115" s="937"/>
      <c r="BD115" s="937"/>
      <c r="BE115" s="937">
        <f>AZ115</f>
        <v>0</v>
      </c>
      <c r="BF115" s="937"/>
      <c r="BG115" s="937"/>
      <c r="BH115" s="937"/>
      <c r="BI115" s="937"/>
      <c r="BJ115" s="938">
        <f>$U$7</f>
        <v>74</v>
      </c>
      <c r="BK115" s="938"/>
      <c r="BL115" s="938"/>
      <c r="BM115" s="938"/>
      <c r="BN115" s="939"/>
      <c r="BO115" s="912" t="str">
        <f>IF(AND(AZ115&gt;=0,AZ115&lt;=41,$F$7&gt;0),"〇"," ")</f>
        <v>〇</v>
      </c>
      <c r="BP115" s="913"/>
      <c r="BQ115" s="914"/>
      <c r="BR115" s="915" t="str">
        <f>IF(AND(AZ115&gt;=42,AZ115&lt;=63,$F$7&gt;0),"〇"," ")</f>
        <v xml:space="preserve"> </v>
      </c>
      <c r="BS115" s="913"/>
      <c r="BT115" s="914"/>
      <c r="BU115" s="915" t="str">
        <f>IF(AND(AZ115&gt;=64,AZ115&lt;=83,$F$7&gt;0),"〇"," ")</f>
        <v xml:space="preserve"> </v>
      </c>
      <c r="BV115" s="913"/>
      <c r="BW115" s="914"/>
      <c r="BX115" s="890" t="str">
        <f>IF(AND(AZ115&gt;=84,$F$7&gt;0),"〇"," ")</f>
        <v xml:space="preserve"> </v>
      </c>
      <c r="BY115" s="891"/>
      <c r="BZ115" s="892"/>
    </row>
    <row r="116" spans="1:78" ht="29.4" customHeight="1" thickBot="1" x14ac:dyDescent="0.25">
      <c r="A116" s="940" t="s">
        <v>175</v>
      </c>
      <c r="B116" s="941"/>
      <c r="C116" s="941"/>
      <c r="D116" s="941"/>
      <c r="E116" s="942"/>
      <c r="F116" s="943" t="str">
        <f>IF($F$8="","",IF($F$8=100,"100"))</f>
        <v>100</v>
      </c>
      <c r="G116" s="944"/>
      <c r="H116" s="944"/>
      <c r="I116" s="944"/>
      <c r="J116" s="944"/>
      <c r="K116" s="941">
        <f>IF($F$8="","",IF($F$8=100,算数!$BF$41))</f>
        <v>0</v>
      </c>
      <c r="L116" s="941"/>
      <c r="M116" s="941"/>
      <c r="N116" s="941"/>
      <c r="O116" s="941"/>
      <c r="P116" s="941">
        <f t="shared" ref="P116" si="18">K116</f>
        <v>0</v>
      </c>
      <c r="Q116" s="941"/>
      <c r="R116" s="941"/>
      <c r="S116" s="941"/>
      <c r="T116" s="941"/>
      <c r="U116" s="929">
        <f>$U$8</f>
        <v>74.900000000000006</v>
      </c>
      <c r="V116" s="929"/>
      <c r="W116" s="929"/>
      <c r="X116" s="929"/>
      <c r="Y116" s="930"/>
      <c r="Z116" s="931" t="str">
        <f>IF(AND(K116&gt;=0,K116&lt;=43,$F$8&gt;0),"〇"," ")</f>
        <v>〇</v>
      </c>
      <c r="AA116" s="932"/>
      <c r="AB116" s="933"/>
      <c r="AC116" s="945" t="str">
        <f>IF(AND(K116&gt;=44,K116&lt;=64,$F$8&gt;0),"〇"," ")</f>
        <v xml:space="preserve"> </v>
      </c>
      <c r="AD116" s="932"/>
      <c r="AE116" s="933"/>
      <c r="AF116" s="945" t="str">
        <f>IF(AND(K116&gt;=65,K116&lt;=84,$F$8&gt;0),"〇"," ")</f>
        <v xml:space="preserve"> </v>
      </c>
      <c r="AG116" s="932"/>
      <c r="AH116" s="933"/>
      <c r="AI116" s="893" t="str">
        <f>IF(AND(K116&gt;=85,$F$8&gt;0),"〇"," ")</f>
        <v xml:space="preserve"> </v>
      </c>
      <c r="AJ116" s="894"/>
      <c r="AK116" s="895"/>
      <c r="AN116" s="336"/>
      <c r="AP116" s="940" t="s">
        <v>175</v>
      </c>
      <c r="AQ116" s="941"/>
      <c r="AR116" s="941"/>
      <c r="AS116" s="941"/>
      <c r="AT116" s="942"/>
      <c r="AU116" s="943" t="str">
        <f>IF($F$8="","",IF($F$8=100,"100"))</f>
        <v>100</v>
      </c>
      <c r="AV116" s="944"/>
      <c r="AW116" s="944"/>
      <c r="AX116" s="944"/>
      <c r="AY116" s="944"/>
      <c r="AZ116" s="941">
        <f>IF($F$8="","",IF($F$8=100,算数!$BF$42))</f>
        <v>0</v>
      </c>
      <c r="BA116" s="941"/>
      <c r="BB116" s="941"/>
      <c r="BC116" s="941"/>
      <c r="BD116" s="941"/>
      <c r="BE116" s="941">
        <f t="shared" ref="BE116" si="19">AZ116</f>
        <v>0</v>
      </c>
      <c r="BF116" s="941"/>
      <c r="BG116" s="941"/>
      <c r="BH116" s="941"/>
      <c r="BI116" s="941"/>
      <c r="BJ116" s="929">
        <f>$U$8</f>
        <v>74.900000000000006</v>
      </c>
      <c r="BK116" s="929"/>
      <c r="BL116" s="929"/>
      <c r="BM116" s="929"/>
      <c r="BN116" s="930"/>
      <c r="BO116" s="931" t="str">
        <f>IF(AND(AZ116&gt;=0,AZ116&lt;=43,$F$8&gt;0),"〇"," ")</f>
        <v>〇</v>
      </c>
      <c r="BP116" s="932"/>
      <c r="BQ116" s="933"/>
      <c r="BR116" s="945" t="str">
        <f>IF(AND(AZ116&gt;=44,AZ116&lt;=64,$F$8&gt;0),"〇"," ")</f>
        <v xml:space="preserve"> </v>
      </c>
      <c r="BS116" s="932"/>
      <c r="BT116" s="933"/>
      <c r="BU116" s="945" t="str">
        <f>IF(AND(AZ116&gt;=65,AZ116&lt;=84,$F$8&gt;0),"〇"," ")</f>
        <v xml:space="preserve"> </v>
      </c>
      <c r="BV116" s="932"/>
      <c r="BW116" s="933"/>
      <c r="BX116" s="893" t="str">
        <f>IF(AND(AZ116&gt;=85,$F$8&gt;0),"〇"," ")</f>
        <v xml:space="preserve"> </v>
      </c>
      <c r="BY116" s="894"/>
      <c r="BZ116" s="895"/>
    </row>
    <row r="117" spans="1:78" ht="29.4" customHeight="1" thickBot="1" x14ac:dyDescent="0.25">
      <c r="A117" s="907" t="s">
        <v>200</v>
      </c>
      <c r="B117" s="908"/>
      <c r="C117" s="908"/>
      <c r="D117" s="908"/>
      <c r="E117" s="934"/>
      <c r="F117" s="907">
        <f>SUM($F$7:$F$8)</f>
        <v>200</v>
      </c>
      <c r="G117" s="908"/>
      <c r="H117" s="908"/>
      <c r="I117" s="908"/>
      <c r="J117" s="908"/>
      <c r="K117" s="908">
        <f>SUM(K115:K116)</f>
        <v>0</v>
      </c>
      <c r="L117" s="908"/>
      <c r="M117" s="908"/>
      <c r="N117" s="908"/>
      <c r="O117" s="908"/>
      <c r="P117" s="909">
        <f>K117/F117*100</f>
        <v>0</v>
      </c>
      <c r="Q117" s="909"/>
      <c r="R117" s="909"/>
      <c r="S117" s="909"/>
      <c r="T117" s="909"/>
      <c r="U117" s="910"/>
      <c r="V117" s="910"/>
      <c r="W117" s="910"/>
      <c r="X117" s="910"/>
      <c r="Y117" s="896"/>
      <c r="Z117" s="911"/>
      <c r="AA117" s="910"/>
      <c r="AB117" s="910"/>
      <c r="AC117" s="910"/>
      <c r="AD117" s="910"/>
      <c r="AE117" s="910"/>
      <c r="AF117" s="910"/>
      <c r="AG117" s="910"/>
      <c r="AH117" s="896"/>
      <c r="AI117" s="896"/>
      <c r="AJ117" s="897"/>
      <c r="AK117" s="898"/>
      <c r="AN117" s="336"/>
      <c r="AP117" s="907" t="s">
        <v>200</v>
      </c>
      <c r="AQ117" s="908"/>
      <c r="AR117" s="908"/>
      <c r="AS117" s="908"/>
      <c r="AT117" s="934"/>
      <c r="AU117" s="907">
        <f>SUM($F$7:$F$8)</f>
        <v>200</v>
      </c>
      <c r="AV117" s="908"/>
      <c r="AW117" s="908"/>
      <c r="AX117" s="908"/>
      <c r="AY117" s="908"/>
      <c r="AZ117" s="908">
        <f>SUM(AZ115:AZ116)</f>
        <v>0</v>
      </c>
      <c r="BA117" s="908"/>
      <c r="BB117" s="908"/>
      <c r="BC117" s="908"/>
      <c r="BD117" s="908"/>
      <c r="BE117" s="909">
        <f>AZ117/AU117*100</f>
        <v>0</v>
      </c>
      <c r="BF117" s="909"/>
      <c r="BG117" s="909"/>
      <c r="BH117" s="909"/>
      <c r="BI117" s="909"/>
      <c r="BJ117" s="910"/>
      <c r="BK117" s="910"/>
      <c r="BL117" s="910"/>
      <c r="BM117" s="910"/>
      <c r="BN117" s="896"/>
      <c r="BO117" s="911"/>
      <c r="BP117" s="910"/>
      <c r="BQ117" s="910"/>
      <c r="BR117" s="910"/>
      <c r="BS117" s="910"/>
      <c r="BT117" s="910"/>
      <c r="BU117" s="910"/>
      <c r="BV117" s="910"/>
      <c r="BW117" s="896"/>
      <c r="BX117" s="917"/>
      <c r="BY117" s="918"/>
      <c r="BZ117" s="919"/>
    </row>
    <row r="118" spans="1:78" ht="24" customHeight="1" x14ac:dyDescent="0.2">
      <c r="A118" s="280"/>
      <c r="B118" s="280"/>
      <c r="C118" s="280"/>
      <c r="D118" s="280"/>
      <c r="E118" s="280"/>
      <c r="F118" s="280"/>
      <c r="G118" s="280"/>
      <c r="H118" s="280"/>
      <c r="I118" s="280"/>
      <c r="J118" s="280"/>
      <c r="K118" s="280"/>
      <c r="L118" s="280"/>
      <c r="M118" s="280"/>
      <c r="N118" s="280"/>
      <c r="O118" s="280"/>
      <c r="P118" s="280"/>
      <c r="Q118" s="280"/>
      <c r="R118" s="280"/>
      <c r="S118" s="280"/>
      <c r="T118" s="280"/>
      <c r="U118" s="280"/>
      <c r="V118" s="280"/>
      <c r="W118" s="280"/>
      <c r="X118" s="280"/>
      <c r="Y118" s="280"/>
      <c r="Z118" s="280"/>
      <c r="AA118" s="280"/>
      <c r="AB118" s="280"/>
      <c r="AC118" s="280"/>
      <c r="AD118" s="280"/>
      <c r="AE118" s="280"/>
      <c r="AF118" s="280"/>
      <c r="AG118" s="280"/>
      <c r="AH118" s="280"/>
      <c r="AI118" s="280"/>
      <c r="AJ118" s="280"/>
      <c r="AK118" s="280"/>
      <c r="AN118" s="336"/>
    </row>
    <row r="119" spans="1:78" x14ac:dyDescent="0.2">
      <c r="AN119" s="336"/>
    </row>
    <row r="120" spans="1:78" ht="24" customHeight="1" x14ac:dyDescent="0.2">
      <c r="A120" s="280"/>
      <c r="B120" s="962" t="s">
        <v>194</v>
      </c>
      <c r="C120" s="962"/>
      <c r="D120" s="962"/>
      <c r="E120" s="962"/>
      <c r="F120" s="962"/>
      <c r="G120" s="962"/>
      <c r="H120" s="962"/>
      <c r="I120" s="962"/>
      <c r="J120" s="962"/>
      <c r="K120" s="962"/>
      <c r="L120" s="962"/>
      <c r="M120" s="962"/>
      <c r="N120" s="962"/>
      <c r="O120" s="962"/>
      <c r="P120" s="962"/>
      <c r="Q120" s="962"/>
      <c r="R120" s="962"/>
      <c r="S120" s="962"/>
      <c r="T120" s="962"/>
      <c r="U120" s="280"/>
      <c r="V120" s="280"/>
      <c r="W120" s="280"/>
      <c r="X120" s="280"/>
      <c r="Y120" s="280"/>
      <c r="Z120" s="280"/>
      <c r="AA120" s="280"/>
      <c r="AB120" s="280"/>
      <c r="AC120" s="280"/>
      <c r="AD120" s="280"/>
      <c r="AE120" s="280"/>
      <c r="AF120" s="280"/>
      <c r="AG120" s="280"/>
      <c r="AH120" s="280"/>
      <c r="AI120" s="280"/>
      <c r="AJ120" s="280"/>
      <c r="AK120" s="280"/>
      <c r="AN120" s="336"/>
      <c r="AP120" s="280"/>
      <c r="AQ120" s="962" t="s">
        <v>194</v>
      </c>
      <c r="AR120" s="962"/>
      <c r="AS120" s="962"/>
      <c r="AT120" s="962"/>
      <c r="AU120" s="962"/>
      <c r="AV120" s="962"/>
      <c r="AW120" s="962"/>
      <c r="AX120" s="962"/>
      <c r="AY120" s="962"/>
      <c r="AZ120" s="962"/>
      <c r="BA120" s="962"/>
      <c r="BB120" s="962"/>
      <c r="BC120" s="962"/>
      <c r="BD120" s="962"/>
      <c r="BE120" s="962"/>
      <c r="BF120" s="962"/>
      <c r="BG120" s="962"/>
      <c r="BH120" s="962"/>
      <c r="BI120" s="962"/>
      <c r="BJ120" s="280"/>
      <c r="BK120" s="280"/>
      <c r="BL120" s="280"/>
      <c r="BM120" s="280"/>
      <c r="BN120" s="280"/>
      <c r="BO120" s="280"/>
      <c r="BP120" s="280"/>
      <c r="BQ120" s="280"/>
      <c r="BR120" s="280"/>
      <c r="BS120" s="280"/>
      <c r="BT120" s="280"/>
      <c r="BU120" s="280"/>
      <c r="BV120" s="280"/>
      <c r="BW120" s="280"/>
    </row>
    <row r="121" spans="1:78" ht="27" customHeight="1" x14ac:dyDescent="0.2">
      <c r="A121" s="868"/>
      <c r="B121" s="868"/>
      <c r="C121" s="280"/>
      <c r="D121" s="280"/>
      <c r="E121" s="280"/>
      <c r="F121" s="280"/>
      <c r="G121" s="280"/>
      <c r="H121" s="280"/>
      <c r="I121" s="280"/>
      <c r="J121" s="280"/>
      <c r="K121" s="957" t="s">
        <v>195</v>
      </c>
      <c r="L121" s="957"/>
      <c r="M121" s="957"/>
      <c r="N121" s="957"/>
      <c r="O121" s="957"/>
      <c r="P121" s="957"/>
      <c r="Q121" s="957"/>
      <c r="R121" s="957"/>
      <c r="S121" s="957"/>
      <c r="T121" s="957"/>
      <c r="U121" s="957"/>
      <c r="V121" s="957"/>
      <c r="W121" s="957"/>
      <c r="X121" s="957"/>
      <c r="Y121" s="957"/>
      <c r="Z121" s="957"/>
      <c r="AA121" s="957"/>
      <c r="AB121" s="957"/>
      <c r="AC121" s="280"/>
      <c r="AD121" s="280"/>
      <c r="AE121" s="280"/>
      <c r="AF121" s="280"/>
      <c r="AG121" s="280"/>
      <c r="AH121" s="280"/>
      <c r="AI121" s="280"/>
      <c r="AJ121" s="280"/>
      <c r="AK121" s="280"/>
      <c r="AN121" s="336"/>
      <c r="AP121" s="868"/>
      <c r="AQ121" s="868"/>
      <c r="AR121" s="280"/>
      <c r="AS121" s="280"/>
      <c r="AT121" s="280"/>
      <c r="AU121" s="280"/>
      <c r="AV121" s="280"/>
      <c r="AW121" s="280"/>
      <c r="AX121" s="280"/>
      <c r="AY121" s="280"/>
      <c r="AZ121" s="957" t="s">
        <v>195</v>
      </c>
      <c r="BA121" s="957"/>
      <c r="BB121" s="957"/>
      <c r="BC121" s="957"/>
      <c r="BD121" s="957"/>
      <c r="BE121" s="957"/>
      <c r="BF121" s="957"/>
      <c r="BG121" s="957"/>
      <c r="BH121" s="957"/>
      <c r="BI121" s="957"/>
      <c r="BJ121" s="957"/>
      <c r="BK121" s="957"/>
      <c r="BL121" s="957"/>
      <c r="BM121" s="957"/>
      <c r="BN121" s="957"/>
      <c r="BO121" s="957"/>
      <c r="BP121" s="957"/>
      <c r="BQ121" s="957"/>
      <c r="BR121" s="280"/>
      <c r="BS121" s="280"/>
      <c r="BT121" s="280"/>
      <c r="BU121" s="280"/>
      <c r="BV121" s="280"/>
      <c r="BW121" s="280"/>
    </row>
    <row r="122" spans="1:78" ht="27" customHeight="1" thickBot="1" x14ac:dyDescent="0.25">
      <c r="A122" s="280"/>
      <c r="B122" s="280"/>
      <c r="C122" s="280"/>
      <c r="D122" s="280"/>
      <c r="E122" s="280"/>
      <c r="F122" s="280"/>
      <c r="G122" s="280"/>
      <c r="H122" s="280"/>
      <c r="I122" s="280"/>
      <c r="J122" s="958" t="s">
        <v>224</v>
      </c>
      <c r="K122" s="958"/>
      <c r="L122" s="958"/>
      <c r="M122" s="338">
        <f>$M$3</f>
        <v>1</v>
      </c>
      <c r="N122" s="958" t="s">
        <v>196</v>
      </c>
      <c r="O122" s="958"/>
      <c r="P122" s="958"/>
      <c r="Q122" s="339"/>
      <c r="R122" s="862">
        <f>国語!$A$43</f>
        <v>21</v>
      </c>
      <c r="S122" s="862"/>
      <c r="T122" s="862" t="s">
        <v>197</v>
      </c>
      <c r="U122" s="862"/>
      <c r="V122" s="338"/>
      <c r="W122" s="338" t="s">
        <v>198</v>
      </c>
      <c r="X122" s="338"/>
      <c r="Y122" s="338"/>
      <c r="Z122" s="338"/>
      <c r="AA122" s="959">
        <f>国語!$B$43</f>
        <v>0</v>
      </c>
      <c r="AB122" s="959"/>
      <c r="AC122" s="959"/>
      <c r="AD122" s="959"/>
      <c r="AE122" s="959"/>
      <c r="AF122" s="959"/>
      <c r="AG122" s="959"/>
      <c r="AH122" s="959"/>
      <c r="AI122" s="339"/>
      <c r="AJ122" s="339"/>
      <c r="AK122" s="339"/>
      <c r="AN122" s="336"/>
      <c r="AP122" s="280"/>
      <c r="AQ122" s="280"/>
      <c r="AR122" s="280"/>
      <c r="AS122" s="280"/>
      <c r="AT122" s="280"/>
      <c r="AU122" s="280"/>
      <c r="AV122" s="280"/>
      <c r="AW122" s="280"/>
      <c r="AX122" s="280"/>
      <c r="AY122" s="958" t="s">
        <v>224</v>
      </c>
      <c r="AZ122" s="958"/>
      <c r="BA122" s="958"/>
      <c r="BB122" s="338">
        <f>$M$3</f>
        <v>1</v>
      </c>
      <c r="BC122" s="958" t="s">
        <v>196</v>
      </c>
      <c r="BD122" s="958"/>
      <c r="BE122" s="958"/>
      <c r="BF122" s="339"/>
      <c r="BG122" s="862">
        <f>国語!$A$44</f>
        <v>22</v>
      </c>
      <c r="BH122" s="862"/>
      <c r="BI122" s="862" t="s">
        <v>197</v>
      </c>
      <c r="BJ122" s="862"/>
      <c r="BK122" s="338"/>
      <c r="BL122" s="338" t="s">
        <v>198</v>
      </c>
      <c r="BM122" s="338"/>
      <c r="BN122" s="338"/>
      <c r="BO122" s="338"/>
      <c r="BP122" s="959">
        <f>国語!$B$44</f>
        <v>0</v>
      </c>
      <c r="BQ122" s="959"/>
      <c r="BR122" s="959"/>
      <c r="BS122" s="959"/>
      <c r="BT122" s="959"/>
      <c r="BU122" s="959"/>
      <c r="BV122" s="959"/>
      <c r="BW122" s="959"/>
    </row>
    <row r="123" spans="1:78" ht="13.95" customHeight="1" x14ac:dyDescent="0.2">
      <c r="A123" s="899" t="s">
        <v>199</v>
      </c>
      <c r="B123" s="900"/>
      <c r="C123" s="900"/>
      <c r="D123" s="900"/>
      <c r="E123" s="900"/>
      <c r="F123" s="899" t="s">
        <v>201</v>
      </c>
      <c r="G123" s="900"/>
      <c r="H123" s="900"/>
      <c r="I123" s="900"/>
      <c r="J123" s="901"/>
      <c r="K123" s="875" t="s">
        <v>260</v>
      </c>
      <c r="L123" s="876"/>
      <c r="M123" s="876"/>
      <c r="N123" s="876"/>
      <c r="O123" s="877"/>
      <c r="P123" s="875" t="s">
        <v>260</v>
      </c>
      <c r="Q123" s="876"/>
      <c r="R123" s="876"/>
      <c r="S123" s="876"/>
      <c r="T123" s="877"/>
      <c r="U123" s="875" t="s">
        <v>261</v>
      </c>
      <c r="V123" s="876"/>
      <c r="W123" s="876"/>
      <c r="X123" s="876"/>
      <c r="Y123" s="906"/>
      <c r="Z123" s="948" t="s">
        <v>205</v>
      </c>
      <c r="AA123" s="949"/>
      <c r="AB123" s="950"/>
      <c r="AC123" s="875" t="s">
        <v>259</v>
      </c>
      <c r="AD123" s="876"/>
      <c r="AE123" s="877"/>
      <c r="AF123" s="916" t="s">
        <v>173</v>
      </c>
      <c r="AG123" s="900"/>
      <c r="AH123" s="900"/>
      <c r="AI123" s="875" t="s">
        <v>242</v>
      </c>
      <c r="AJ123" s="876"/>
      <c r="AK123" s="884"/>
      <c r="AN123" s="336"/>
      <c r="AP123" s="899" t="s">
        <v>199</v>
      </c>
      <c r="AQ123" s="900"/>
      <c r="AR123" s="900"/>
      <c r="AS123" s="900"/>
      <c r="AT123" s="900"/>
      <c r="AU123" s="899" t="s">
        <v>201</v>
      </c>
      <c r="AV123" s="900"/>
      <c r="AW123" s="900"/>
      <c r="AX123" s="900"/>
      <c r="AY123" s="901"/>
      <c r="AZ123" s="875" t="s">
        <v>260</v>
      </c>
      <c r="BA123" s="876"/>
      <c r="BB123" s="876"/>
      <c r="BC123" s="876"/>
      <c r="BD123" s="877"/>
      <c r="BE123" s="875" t="s">
        <v>260</v>
      </c>
      <c r="BF123" s="876"/>
      <c r="BG123" s="876"/>
      <c r="BH123" s="876"/>
      <c r="BI123" s="877"/>
      <c r="BJ123" s="875" t="s">
        <v>261</v>
      </c>
      <c r="BK123" s="876"/>
      <c r="BL123" s="876"/>
      <c r="BM123" s="876"/>
      <c r="BN123" s="906"/>
      <c r="BO123" s="948" t="s">
        <v>205</v>
      </c>
      <c r="BP123" s="949"/>
      <c r="BQ123" s="950"/>
      <c r="BR123" s="875" t="s">
        <v>259</v>
      </c>
      <c r="BS123" s="876"/>
      <c r="BT123" s="877"/>
      <c r="BU123" s="916" t="s">
        <v>173</v>
      </c>
      <c r="BV123" s="900"/>
      <c r="BW123" s="900"/>
      <c r="BX123" s="920" t="s">
        <v>242</v>
      </c>
      <c r="BY123" s="921"/>
      <c r="BZ123" s="922"/>
    </row>
    <row r="124" spans="1:78" ht="13.95" customHeight="1" x14ac:dyDescent="0.2">
      <c r="A124" s="902"/>
      <c r="B124" s="862"/>
      <c r="C124" s="862"/>
      <c r="D124" s="862"/>
      <c r="E124" s="862"/>
      <c r="F124" s="902"/>
      <c r="G124" s="862"/>
      <c r="H124" s="862"/>
      <c r="I124" s="862"/>
      <c r="J124" s="903"/>
      <c r="K124" s="878" t="s">
        <v>223</v>
      </c>
      <c r="L124" s="879"/>
      <c r="M124" s="879"/>
      <c r="N124" s="879"/>
      <c r="O124" s="880"/>
      <c r="P124" s="878" t="s">
        <v>202</v>
      </c>
      <c r="Q124" s="879"/>
      <c r="R124" s="879"/>
      <c r="S124" s="879"/>
      <c r="T124" s="880"/>
      <c r="U124" s="878" t="s">
        <v>202</v>
      </c>
      <c r="V124" s="879"/>
      <c r="W124" s="879"/>
      <c r="X124" s="879"/>
      <c r="Y124" s="960"/>
      <c r="Z124" s="951"/>
      <c r="AA124" s="952"/>
      <c r="AB124" s="953"/>
      <c r="AC124" s="878" t="s">
        <v>173</v>
      </c>
      <c r="AD124" s="879"/>
      <c r="AE124" s="880"/>
      <c r="AF124" s="885"/>
      <c r="AG124" s="862"/>
      <c r="AH124" s="862"/>
      <c r="AI124" s="885" t="s">
        <v>173</v>
      </c>
      <c r="AJ124" s="862"/>
      <c r="AK124" s="886"/>
      <c r="AN124" s="336"/>
      <c r="AP124" s="902"/>
      <c r="AQ124" s="862"/>
      <c r="AR124" s="862"/>
      <c r="AS124" s="862"/>
      <c r="AT124" s="862"/>
      <c r="AU124" s="902"/>
      <c r="AV124" s="862"/>
      <c r="AW124" s="862"/>
      <c r="AX124" s="862"/>
      <c r="AY124" s="903"/>
      <c r="AZ124" s="878" t="s">
        <v>223</v>
      </c>
      <c r="BA124" s="879"/>
      <c r="BB124" s="879"/>
      <c r="BC124" s="879"/>
      <c r="BD124" s="880"/>
      <c r="BE124" s="878" t="s">
        <v>202</v>
      </c>
      <c r="BF124" s="879"/>
      <c r="BG124" s="879"/>
      <c r="BH124" s="879"/>
      <c r="BI124" s="880"/>
      <c r="BJ124" s="878" t="s">
        <v>202</v>
      </c>
      <c r="BK124" s="879"/>
      <c r="BL124" s="879"/>
      <c r="BM124" s="879"/>
      <c r="BN124" s="960"/>
      <c r="BO124" s="951"/>
      <c r="BP124" s="952"/>
      <c r="BQ124" s="953"/>
      <c r="BR124" s="878" t="s">
        <v>173</v>
      </c>
      <c r="BS124" s="879"/>
      <c r="BT124" s="880"/>
      <c r="BU124" s="885"/>
      <c r="BV124" s="862"/>
      <c r="BW124" s="862"/>
      <c r="BX124" s="923" t="s">
        <v>173</v>
      </c>
      <c r="BY124" s="734"/>
      <c r="BZ124" s="924"/>
    </row>
    <row r="125" spans="1:78" ht="13.95" customHeight="1" thickBot="1" x14ac:dyDescent="0.25">
      <c r="A125" s="904"/>
      <c r="B125" s="888"/>
      <c r="C125" s="888"/>
      <c r="D125" s="888"/>
      <c r="E125" s="888"/>
      <c r="F125" s="904"/>
      <c r="G125" s="888"/>
      <c r="H125" s="888"/>
      <c r="I125" s="888"/>
      <c r="J125" s="905"/>
      <c r="K125" s="881"/>
      <c r="L125" s="882"/>
      <c r="M125" s="882"/>
      <c r="N125" s="882"/>
      <c r="O125" s="883"/>
      <c r="P125" s="881"/>
      <c r="Q125" s="882"/>
      <c r="R125" s="882"/>
      <c r="S125" s="882"/>
      <c r="T125" s="883"/>
      <c r="U125" s="881"/>
      <c r="V125" s="882"/>
      <c r="W125" s="882"/>
      <c r="X125" s="882"/>
      <c r="Y125" s="961"/>
      <c r="Z125" s="954"/>
      <c r="AA125" s="955"/>
      <c r="AB125" s="956"/>
      <c r="AC125" s="881"/>
      <c r="AD125" s="882"/>
      <c r="AE125" s="883"/>
      <c r="AF125" s="887"/>
      <c r="AG125" s="888"/>
      <c r="AH125" s="888"/>
      <c r="AI125" s="887"/>
      <c r="AJ125" s="888"/>
      <c r="AK125" s="889"/>
      <c r="AN125" s="336"/>
      <c r="AP125" s="904"/>
      <c r="AQ125" s="888"/>
      <c r="AR125" s="888"/>
      <c r="AS125" s="888"/>
      <c r="AT125" s="888"/>
      <c r="AU125" s="904"/>
      <c r="AV125" s="888"/>
      <c r="AW125" s="888"/>
      <c r="AX125" s="888"/>
      <c r="AY125" s="905"/>
      <c r="AZ125" s="881"/>
      <c r="BA125" s="882"/>
      <c r="BB125" s="882"/>
      <c r="BC125" s="882"/>
      <c r="BD125" s="883"/>
      <c r="BE125" s="881"/>
      <c r="BF125" s="882"/>
      <c r="BG125" s="882"/>
      <c r="BH125" s="882"/>
      <c r="BI125" s="883"/>
      <c r="BJ125" s="881"/>
      <c r="BK125" s="882"/>
      <c r="BL125" s="882"/>
      <c r="BM125" s="882"/>
      <c r="BN125" s="961"/>
      <c r="BO125" s="954"/>
      <c r="BP125" s="955"/>
      <c r="BQ125" s="956"/>
      <c r="BR125" s="881"/>
      <c r="BS125" s="882"/>
      <c r="BT125" s="883"/>
      <c r="BU125" s="887"/>
      <c r="BV125" s="888"/>
      <c r="BW125" s="888"/>
      <c r="BX125" s="925"/>
      <c r="BY125" s="926"/>
      <c r="BZ125" s="927"/>
    </row>
    <row r="126" spans="1:78" ht="29.4" customHeight="1" x14ac:dyDescent="0.2">
      <c r="A126" s="946" t="s">
        <v>174</v>
      </c>
      <c r="B126" s="937"/>
      <c r="C126" s="937"/>
      <c r="D126" s="937"/>
      <c r="E126" s="947"/>
      <c r="F126" s="935" t="str">
        <f>IF($F$7="","",IF($F$7=100,"100"))</f>
        <v>100</v>
      </c>
      <c r="G126" s="936"/>
      <c r="H126" s="936"/>
      <c r="I126" s="936"/>
      <c r="J126" s="936"/>
      <c r="K126" s="937">
        <f>IF($F$7="","",IF($F$7=100,国語!$BD$43))</f>
        <v>0</v>
      </c>
      <c r="L126" s="937"/>
      <c r="M126" s="937"/>
      <c r="N126" s="937"/>
      <c r="O126" s="937"/>
      <c r="P126" s="937">
        <f>K126</f>
        <v>0</v>
      </c>
      <c r="Q126" s="937"/>
      <c r="R126" s="937"/>
      <c r="S126" s="937"/>
      <c r="T126" s="937"/>
      <c r="U126" s="938">
        <f>$U$7</f>
        <v>74</v>
      </c>
      <c r="V126" s="938"/>
      <c r="W126" s="938"/>
      <c r="X126" s="938"/>
      <c r="Y126" s="939"/>
      <c r="Z126" s="912" t="str">
        <f>IF(AND(K126&gt;=0,K126&lt;=41,$F$7&gt;0),"〇"," ")</f>
        <v>〇</v>
      </c>
      <c r="AA126" s="913"/>
      <c r="AB126" s="914"/>
      <c r="AC126" s="915" t="str">
        <f>IF(AND(K126&gt;=42,K126&lt;=63,$F$7&gt;0),"〇"," ")</f>
        <v xml:space="preserve"> </v>
      </c>
      <c r="AD126" s="913"/>
      <c r="AE126" s="914"/>
      <c r="AF126" s="915" t="str">
        <f>IF(AND(K126&gt;=64,K126&lt;=83,$F$7&gt;0),"〇"," ")</f>
        <v xml:space="preserve"> </v>
      </c>
      <c r="AG126" s="913"/>
      <c r="AH126" s="914"/>
      <c r="AI126" s="890" t="str">
        <f>IF(AND(K126&gt;=84,$F$7&gt;0),"〇"," ")</f>
        <v xml:space="preserve"> </v>
      </c>
      <c r="AJ126" s="891"/>
      <c r="AK126" s="892"/>
      <c r="AN126" s="336"/>
      <c r="AP126" s="946" t="s">
        <v>174</v>
      </c>
      <c r="AQ126" s="937"/>
      <c r="AR126" s="937"/>
      <c r="AS126" s="937"/>
      <c r="AT126" s="947"/>
      <c r="AU126" s="935" t="str">
        <f>IF($F$7="","",IF($F$7=100,"100"))</f>
        <v>100</v>
      </c>
      <c r="AV126" s="936"/>
      <c r="AW126" s="936"/>
      <c r="AX126" s="936"/>
      <c r="AY126" s="936"/>
      <c r="AZ126" s="937">
        <f>IF($F$7="","",IF($F$7=100,国語!$BD$44))</f>
        <v>0</v>
      </c>
      <c r="BA126" s="937"/>
      <c r="BB126" s="937"/>
      <c r="BC126" s="937"/>
      <c r="BD126" s="937"/>
      <c r="BE126" s="937">
        <f>AZ126</f>
        <v>0</v>
      </c>
      <c r="BF126" s="937"/>
      <c r="BG126" s="937"/>
      <c r="BH126" s="937"/>
      <c r="BI126" s="937"/>
      <c r="BJ126" s="938">
        <f>$U$7</f>
        <v>74</v>
      </c>
      <c r="BK126" s="938"/>
      <c r="BL126" s="938"/>
      <c r="BM126" s="938"/>
      <c r="BN126" s="939"/>
      <c r="BO126" s="912" t="str">
        <f>IF(AND(AZ126&gt;=0,AZ126&lt;=41,$F$7&gt;0),"〇"," ")</f>
        <v>〇</v>
      </c>
      <c r="BP126" s="913"/>
      <c r="BQ126" s="914"/>
      <c r="BR126" s="915" t="str">
        <f>IF(AND(AZ126&gt;=42,AZ126&lt;=63,$F$7&gt;0),"〇"," ")</f>
        <v xml:space="preserve"> </v>
      </c>
      <c r="BS126" s="913"/>
      <c r="BT126" s="914"/>
      <c r="BU126" s="915" t="str">
        <f>IF(AND(AZ126&gt;=64,AZ126&lt;=83,$F$7&gt;0),"〇"," ")</f>
        <v xml:space="preserve"> </v>
      </c>
      <c r="BV126" s="913"/>
      <c r="BW126" s="914"/>
      <c r="BX126" s="890" t="str">
        <f>IF(AND(AZ126&gt;=84,$F$7&gt;0),"〇"," ")</f>
        <v xml:space="preserve"> </v>
      </c>
      <c r="BY126" s="891"/>
      <c r="BZ126" s="892"/>
    </row>
    <row r="127" spans="1:78" ht="29.4" customHeight="1" thickBot="1" x14ac:dyDescent="0.25">
      <c r="A127" s="940" t="s">
        <v>175</v>
      </c>
      <c r="B127" s="941"/>
      <c r="C127" s="941"/>
      <c r="D127" s="941"/>
      <c r="E127" s="942"/>
      <c r="F127" s="943" t="str">
        <f>IF($F$8="","",IF($F$8=100,"100"))</f>
        <v>100</v>
      </c>
      <c r="G127" s="944"/>
      <c r="H127" s="944"/>
      <c r="I127" s="944"/>
      <c r="J127" s="944"/>
      <c r="K127" s="941">
        <f>IF($F$8="","",IF($F$8=100,算数!$BF$43))</f>
        <v>0</v>
      </c>
      <c r="L127" s="941"/>
      <c r="M127" s="941"/>
      <c r="N127" s="941"/>
      <c r="O127" s="941"/>
      <c r="P127" s="941">
        <f t="shared" ref="P127" si="20">K127</f>
        <v>0</v>
      </c>
      <c r="Q127" s="941"/>
      <c r="R127" s="941"/>
      <c r="S127" s="941"/>
      <c r="T127" s="941"/>
      <c r="U127" s="929">
        <f>$U$8</f>
        <v>74.900000000000006</v>
      </c>
      <c r="V127" s="929"/>
      <c r="W127" s="929"/>
      <c r="X127" s="929"/>
      <c r="Y127" s="930"/>
      <c r="Z127" s="931" t="str">
        <f>IF(AND(K127&gt;=0,K127&lt;=43,$F$8&gt;0),"〇"," ")</f>
        <v>〇</v>
      </c>
      <c r="AA127" s="932"/>
      <c r="AB127" s="933"/>
      <c r="AC127" s="945" t="str">
        <f>IF(AND(K127&gt;=44,K127&lt;=64,$F$8&gt;0),"〇"," ")</f>
        <v xml:space="preserve"> </v>
      </c>
      <c r="AD127" s="932"/>
      <c r="AE127" s="933"/>
      <c r="AF127" s="945" t="str">
        <f>IF(AND(K127&gt;=65,K127&lt;=84,$F$8&gt;0),"〇"," ")</f>
        <v xml:space="preserve"> </v>
      </c>
      <c r="AG127" s="932"/>
      <c r="AH127" s="933"/>
      <c r="AI127" s="893" t="str">
        <f>IF(AND(K127&gt;=85,$F$8&gt;0),"〇"," ")</f>
        <v xml:space="preserve"> </v>
      </c>
      <c r="AJ127" s="894"/>
      <c r="AK127" s="895"/>
      <c r="AN127" s="336"/>
      <c r="AP127" s="940" t="s">
        <v>175</v>
      </c>
      <c r="AQ127" s="941"/>
      <c r="AR127" s="941"/>
      <c r="AS127" s="941"/>
      <c r="AT127" s="942"/>
      <c r="AU127" s="943" t="str">
        <f>IF($F$8="","",IF($F$8=100,"100"))</f>
        <v>100</v>
      </c>
      <c r="AV127" s="944"/>
      <c r="AW127" s="944"/>
      <c r="AX127" s="944"/>
      <c r="AY127" s="944"/>
      <c r="AZ127" s="941">
        <f>IF($F$8="","",IF($F$8=100,算数!$BF$44))</f>
        <v>0</v>
      </c>
      <c r="BA127" s="941"/>
      <c r="BB127" s="941"/>
      <c r="BC127" s="941"/>
      <c r="BD127" s="941"/>
      <c r="BE127" s="941">
        <f t="shared" ref="BE127" si="21">AZ127</f>
        <v>0</v>
      </c>
      <c r="BF127" s="941"/>
      <c r="BG127" s="941"/>
      <c r="BH127" s="941"/>
      <c r="BI127" s="941"/>
      <c r="BJ127" s="929">
        <f>$U$8</f>
        <v>74.900000000000006</v>
      </c>
      <c r="BK127" s="929"/>
      <c r="BL127" s="929"/>
      <c r="BM127" s="929"/>
      <c r="BN127" s="930"/>
      <c r="BO127" s="931" t="str">
        <f>IF(AND(AZ127&gt;=0,AZ127&lt;=43,$F$8&gt;0),"〇"," ")</f>
        <v>〇</v>
      </c>
      <c r="BP127" s="932"/>
      <c r="BQ127" s="933"/>
      <c r="BR127" s="945" t="str">
        <f>IF(AND(AZ127&gt;=44,AZ127&lt;=64,$F$8&gt;0),"〇"," ")</f>
        <v xml:space="preserve"> </v>
      </c>
      <c r="BS127" s="932"/>
      <c r="BT127" s="933"/>
      <c r="BU127" s="945" t="str">
        <f>IF(AND(AZ127&gt;=65,AZ127&lt;=84,$F$8&gt;0),"〇"," ")</f>
        <v xml:space="preserve"> </v>
      </c>
      <c r="BV127" s="932"/>
      <c r="BW127" s="933"/>
      <c r="BX127" s="893" t="str">
        <f>IF(AND(AZ127&gt;=85,$F$8&gt;0),"〇"," ")</f>
        <v xml:space="preserve"> </v>
      </c>
      <c r="BY127" s="894"/>
      <c r="BZ127" s="895"/>
    </row>
    <row r="128" spans="1:78" ht="29.4" customHeight="1" thickBot="1" x14ac:dyDescent="0.25">
      <c r="A128" s="907" t="s">
        <v>200</v>
      </c>
      <c r="B128" s="908"/>
      <c r="C128" s="908"/>
      <c r="D128" s="908"/>
      <c r="E128" s="934"/>
      <c r="F128" s="907">
        <f>SUM($F$7:$F$8)</f>
        <v>200</v>
      </c>
      <c r="G128" s="908"/>
      <c r="H128" s="908"/>
      <c r="I128" s="908"/>
      <c r="J128" s="908"/>
      <c r="K128" s="908">
        <f>SUM(K126:K127)</f>
        <v>0</v>
      </c>
      <c r="L128" s="908"/>
      <c r="M128" s="908"/>
      <c r="N128" s="908"/>
      <c r="O128" s="908"/>
      <c r="P128" s="909">
        <f>K128/F128*100</f>
        <v>0</v>
      </c>
      <c r="Q128" s="909"/>
      <c r="R128" s="909"/>
      <c r="S128" s="909"/>
      <c r="T128" s="909"/>
      <c r="U128" s="910"/>
      <c r="V128" s="910"/>
      <c r="W128" s="910"/>
      <c r="X128" s="910"/>
      <c r="Y128" s="896"/>
      <c r="Z128" s="911"/>
      <c r="AA128" s="910"/>
      <c r="AB128" s="910"/>
      <c r="AC128" s="910"/>
      <c r="AD128" s="910"/>
      <c r="AE128" s="910"/>
      <c r="AF128" s="910"/>
      <c r="AG128" s="910"/>
      <c r="AH128" s="896"/>
      <c r="AI128" s="896"/>
      <c r="AJ128" s="897"/>
      <c r="AK128" s="898"/>
      <c r="AN128" s="336"/>
      <c r="AP128" s="907" t="s">
        <v>200</v>
      </c>
      <c r="AQ128" s="908"/>
      <c r="AR128" s="908"/>
      <c r="AS128" s="908"/>
      <c r="AT128" s="934"/>
      <c r="AU128" s="907">
        <f>SUM($F$7:$F$8)</f>
        <v>200</v>
      </c>
      <c r="AV128" s="908"/>
      <c r="AW128" s="908"/>
      <c r="AX128" s="908"/>
      <c r="AY128" s="908"/>
      <c r="AZ128" s="908">
        <f>SUM(AZ126:AZ127)</f>
        <v>0</v>
      </c>
      <c r="BA128" s="908"/>
      <c r="BB128" s="908"/>
      <c r="BC128" s="908"/>
      <c r="BD128" s="908"/>
      <c r="BE128" s="909">
        <f>AZ128/AU128*100</f>
        <v>0</v>
      </c>
      <c r="BF128" s="909"/>
      <c r="BG128" s="909"/>
      <c r="BH128" s="909"/>
      <c r="BI128" s="909"/>
      <c r="BJ128" s="910"/>
      <c r="BK128" s="910"/>
      <c r="BL128" s="910"/>
      <c r="BM128" s="910"/>
      <c r="BN128" s="896"/>
      <c r="BO128" s="911"/>
      <c r="BP128" s="910"/>
      <c r="BQ128" s="910"/>
      <c r="BR128" s="910"/>
      <c r="BS128" s="910"/>
      <c r="BT128" s="910"/>
      <c r="BU128" s="910"/>
      <c r="BV128" s="910"/>
      <c r="BW128" s="896"/>
      <c r="BX128" s="917"/>
      <c r="BY128" s="918"/>
      <c r="BZ128" s="919"/>
    </row>
    <row r="129" spans="1:78" ht="29.4" customHeight="1" x14ac:dyDescent="0.2">
      <c r="A129" s="281"/>
      <c r="B129" s="281"/>
      <c r="C129" s="281"/>
      <c r="D129" s="281"/>
      <c r="E129" s="281"/>
      <c r="F129" s="281"/>
      <c r="G129" s="281"/>
      <c r="H129" s="281"/>
      <c r="I129" s="281"/>
      <c r="J129" s="281"/>
      <c r="K129" s="281"/>
      <c r="L129" s="281"/>
      <c r="M129" s="281"/>
      <c r="N129" s="281"/>
      <c r="O129" s="281"/>
      <c r="P129" s="295"/>
      <c r="Q129" s="295"/>
      <c r="R129" s="295"/>
      <c r="S129" s="295"/>
      <c r="T129" s="295"/>
      <c r="U129" s="281"/>
      <c r="V129" s="281"/>
      <c r="W129" s="281"/>
      <c r="X129" s="281"/>
      <c r="Y129" s="281"/>
      <c r="Z129" s="281"/>
      <c r="AA129" s="281"/>
      <c r="AB129" s="281"/>
      <c r="AC129" s="281"/>
      <c r="AD129" s="281"/>
      <c r="AE129" s="281"/>
      <c r="AF129" s="281"/>
      <c r="AG129" s="281"/>
      <c r="AH129" s="281"/>
      <c r="AI129" s="281"/>
      <c r="AJ129" s="281"/>
      <c r="AK129" s="281"/>
      <c r="AN129" s="336"/>
    </row>
    <row r="130" spans="1:78" ht="15.6" customHeight="1" x14ac:dyDescent="0.2">
      <c r="A130" s="281"/>
      <c r="B130" s="281"/>
      <c r="C130" s="281"/>
      <c r="D130" s="281"/>
      <c r="E130" s="281"/>
      <c r="F130" s="281"/>
      <c r="G130" s="281"/>
      <c r="H130" s="281"/>
      <c r="I130" s="281"/>
      <c r="J130" s="281"/>
      <c r="K130" s="281"/>
      <c r="L130" s="281"/>
      <c r="M130" s="281"/>
      <c r="N130" s="281"/>
      <c r="O130" s="281"/>
      <c r="P130" s="295"/>
      <c r="Q130" s="295"/>
      <c r="R130" s="295"/>
      <c r="S130" s="295"/>
      <c r="T130" s="295"/>
      <c r="U130" s="281"/>
      <c r="V130" s="281"/>
      <c r="W130" s="281"/>
      <c r="X130" s="281"/>
      <c r="Y130" s="281"/>
      <c r="Z130" s="281"/>
      <c r="AA130" s="281"/>
      <c r="AB130" s="281"/>
      <c r="AC130" s="281"/>
      <c r="AD130" s="281"/>
      <c r="AE130" s="281"/>
      <c r="AF130" s="281"/>
      <c r="AG130" s="281"/>
      <c r="AH130" s="281"/>
      <c r="AI130" s="281"/>
      <c r="AJ130" s="281"/>
      <c r="AK130" s="281"/>
      <c r="AN130" s="336"/>
    </row>
    <row r="131" spans="1:78" ht="13.95" customHeight="1" x14ac:dyDescent="0.2">
      <c r="A131" s="296"/>
      <c r="B131" s="296"/>
      <c r="C131" s="296"/>
      <c r="D131" s="296"/>
      <c r="E131" s="296"/>
      <c r="F131" s="296"/>
      <c r="G131" s="296"/>
      <c r="H131" s="296"/>
      <c r="I131" s="296"/>
      <c r="J131" s="296"/>
      <c r="K131" s="296"/>
      <c r="L131" s="296"/>
      <c r="M131" s="296"/>
      <c r="N131" s="296"/>
      <c r="O131" s="296"/>
      <c r="P131" s="296"/>
      <c r="Q131" s="296"/>
      <c r="R131" s="296"/>
      <c r="S131" s="296"/>
      <c r="T131" s="296"/>
      <c r="U131" s="296"/>
      <c r="V131" s="296"/>
      <c r="W131" s="296"/>
      <c r="X131" s="296"/>
      <c r="Y131" s="296"/>
      <c r="Z131" s="296"/>
      <c r="AA131" s="296"/>
      <c r="AB131" s="296"/>
      <c r="AC131" s="296"/>
      <c r="AD131" s="296"/>
      <c r="AE131" s="296"/>
      <c r="AF131" s="296"/>
      <c r="AG131" s="296"/>
      <c r="AH131" s="296"/>
      <c r="AI131" s="280"/>
      <c r="AJ131" s="280"/>
      <c r="AK131" s="280"/>
      <c r="AN131" s="336"/>
    </row>
    <row r="132" spans="1:78" ht="37.950000000000003" customHeight="1" x14ac:dyDescent="0.2">
      <c r="A132" s="280"/>
      <c r="B132" s="280"/>
      <c r="C132" s="280"/>
      <c r="D132" s="280"/>
      <c r="E132" s="280"/>
      <c r="F132" s="280"/>
      <c r="G132" s="280"/>
      <c r="H132" s="280"/>
      <c r="I132" s="280"/>
      <c r="J132" s="280"/>
      <c r="K132" s="280"/>
      <c r="L132" s="280"/>
      <c r="M132" s="280"/>
      <c r="N132" s="280"/>
      <c r="O132" s="280"/>
      <c r="P132" s="280"/>
      <c r="Q132" s="280"/>
      <c r="R132" s="280"/>
      <c r="S132" s="280"/>
      <c r="T132" s="280"/>
      <c r="U132" s="280"/>
      <c r="V132" s="280"/>
      <c r="W132" s="280"/>
      <c r="X132" s="280"/>
      <c r="Y132" s="280"/>
      <c r="Z132" s="280"/>
      <c r="AA132" s="280"/>
      <c r="AB132" s="280"/>
      <c r="AC132" s="280"/>
      <c r="AD132" s="280"/>
      <c r="AE132" s="280"/>
      <c r="AF132" s="280"/>
      <c r="AG132" s="280"/>
      <c r="AH132" s="280"/>
      <c r="AI132" s="356"/>
      <c r="AJ132" s="356"/>
      <c r="AK132" s="356"/>
      <c r="AL132" s="335"/>
      <c r="AM132" s="335"/>
      <c r="AN132" s="337"/>
      <c r="AO132" s="335"/>
      <c r="AP132" s="335"/>
      <c r="AQ132" s="335"/>
      <c r="AR132" s="335"/>
      <c r="AS132" s="335"/>
      <c r="AT132" s="335"/>
      <c r="AU132" s="335"/>
      <c r="AV132" s="335"/>
      <c r="AW132" s="335"/>
      <c r="AX132" s="335"/>
      <c r="AY132" s="335"/>
      <c r="AZ132" s="335"/>
      <c r="BA132" s="335"/>
      <c r="BB132" s="335"/>
      <c r="BC132" s="335"/>
      <c r="BD132" s="335"/>
      <c r="BE132" s="335"/>
      <c r="BF132" s="335"/>
      <c r="BG132" s="335"/>
      <c r="BH132" s="335"/>
      <c r="BI132" s="335"/>
      <c r="BJ132" s="335"/>
      <c r="BK132" s="335"/>
      <c r="BL132" s="335"/>
      <c r="BM132" s="335"/>
      <c r="BN132" s="335"/>
      <c r="BO132" s="335"/>
      <c r="BP132" s="335"/>
      <c r="BQ132" s="335"/>
      <c r="BR132" s="335"/>
      <c r="BS132" s="335"/>
      <c r="BT132" s="335"/>
      <c r="BU132" s="335"/>
      <c r="BV132" s="335"/>
      <c r="BW132" s="335"/>
      <c r="BX132" s="335"/>
      <c r="BY132" s="335"/>
      <c r="BZ132" s="335"/>
    </row>
    <row r="133" spans="1:78" ht="24" customHeight="1" x14ac:dyDescent="0.2">
      <c r="A133" s="280"/>
      <c r="B133" s="962" t="s">
        <v>194</v>
      </c>
      <c r="C133" s="962"/>
      <c r="D133" s="962"/>
      <c r="E133" s="962"/>
      <c r="F133" s="962"/>
      <c r="G133" s="962"/>
      <c r="H133" s="962"/>
      <c r="I133" s="962"/>
      <c r="J133" s="962"/>
      <c r="K133" s="962"/>
      <c r="L133" s="962"/>
      <c r="M133" s="962"/>
      <c r="N133" s="962"/>
      <c r="O133" s="962"/>
      <c r="P133" s="962"/>
      <c r="Q133" s="962"/>
      <c r="R133" s="962"/>
      <c r="S133" s="962"/>
      <c r="T133" s="962"/>
      <c r="U133" s="280"/>
      <c r="V133" s="280"/>
      <c r="W133" s="280"/>
      <c r="X133" s="280"/>
      <c r="Y133" s="280"/>
      <c r="Z133" s="280"/>
      <c r="AA133" s="280"/>
      <c r="AB133" s="280"/>
      <c r="AC133" s="280"/>
      <c r="AD133" s="280"/>
      <c r="AE133" s="280"/>
      <c r="AF133" s="280"/>
      <c r="AG133" s="280"/>
      <c r="AH133" s="280"/>
      <c r="AI133" s="280"/>
      <c r="AJ133" s="280"/>
      <c r="AK133" s="280"/>
      <c r="AN133" s="336"/>
      <c r="AP133" s="280"/>
      <c r="AQ133" s="962" t="s">
        <v>194</v>
      </c>
      <c r="AR133" s="962"/>
      <c r="AS133" s="962"/>
      <c r="AT133" s="962"/>
      <c r="AU133" s="962"/>
      <c r="AV133" s="962"/>
      <c r="AW133" s="962"/>
      <c r="AX133" s="962"/>
      <c r="AY133" s="962"/>
      <c r="AZ133" s="962"/>
      <c r="BA133" s="962"/>
      <c r="BB133" s="962"/>
      <c r="BC133" s="962"/>
      <c r="BD133" s="962"/>
      <c r="BE133" s="962"/>
      <c r="BF133" s="962"/>
      <c r="BG133" s="962"/>
      <c r="BH133" s="962"/>
      <c r="BI133" s="962"/>
      <c r="BJ133" s="280"/>
      <c r="BK133" s="280"/>
      <c r="BL133" s="280"/>
      <c r="BM133" s="280"/>
      <c r="BN133" s="280"/>
      <c r="BO133" s="280"/>
      <c r="BP133" s="280"/>
      <c r="BQ133" s="280"/>
      <c r="BR133" s="280"/>
      <c r="BS133" s="280"/>
      <c r="BT133" s="280"/>
      <c r="BU133" s="280"/>
      <c r="BV133" s="280"/>
      <c r="BW133" s="280"/>
    </row>
    <row r="134" spans="1:78" ht="27" customHeight="1" x14ac:dyDescent="0.2">
      <c r="A134" s="868"/>
      <c r="B134" s="868"/>
      <c r="C134" s="280"/>
      <c r="D134" s="280"/>
      <c r="E134" s="280"/>
      <c r="F134" s="280"/>
      <c r="G134" s="280"/>
      <c r="H134" s="280"/>
      <c r="I134" s="280"/>
      <c r="J134" s="280"/>
      <c r="K134" s="957" t="s">
        <v>195</v>
      </c>
      <c r="L134" s="957"/>
      <c r="M134" s="957"/>
      <c r="N134" s="957"/>
      <c r="O134" s="957"/>
      <c r="P134" s="957"/>
      <c r="Q134" s="957"/>
      <c r="R134" s="957"/>
      <c r="S134" s="957"/>
      <c r="T134" s="957"/>
      <c r="U134" s="957"/>
      <c r="V134" s="957"/>
      <c r="W134" s="957"/>
      <c r="X134" s="957"/>
      <c r="Y134" s="957"/>
      <c r="Z134" s="957"/>
      <c r="AA134" s="957"/>
      <c r="AB134" s="957"/>
      <c r="AC134" s="280"/>
      <c r="AD134" s="280"/>
      <c r="AE134" s="280"/>
      <c r="AF134" s="280"/>
      <c r="AG134" s="280"/>
      <c r="AH134" s="280"/>
      <c r="AI134" s="280"/>
      <c r="AJ134" s="280"/>
      <c r="AK134" s="280"/>
      <c r="AN134" s="336"/>
      <c r="AP134" s="868"/>
      <c r="AQ134" s="868"/>
      <c r="AR134" s="280"/>
      <c r="AS134" s="280"/>
      <c r="AT134" s="280"/>
      <c r="AU134" s="280"/>
      <c r="AV134" s="280"/>
      <c r="AW134" s="280"/>
      <c r="AX134" s="280"/>
      <c r="AY134" s="280"/>
      <c r="AZ134" s="957" t="s">
        <v>195</v>
      </c>
      <c r="BA134" s="957"/>
      <c r="BB134" s="957"/>
      <c r="BC134" s="957"/>
      <c r="BD134" s="957"/>
      <c r="BE134" s="957"/>
      <c r="BF134" s="957"/>
      <c r="BG134" s="957"/>
      <c r="BH134" s="957"/>
      <c r="BI134" s="957"/>
      <c r="BJ134" s="957"/>
      <c r="BK134" s="957"/>
      <c r="BL134" s="957"/>
      <c r="BM134" s="957"/>
      <c r="BN134" s="957"/>
      <c r="BO134" s="957"/>
      <c r="BP134" s="957"/>
      <c r="BQ134" s="957"/>
      <c r="BR134" s="280"/>
      <c r="BS134" s="280"/>
      <c r="BT134" s="280"/>
      <c r="BU134" s="280"/>
      <c r="BV134" s="280"/>
      <c r="BW134" s="280"/>
    </row>
    <row r="135" spans="1:78" ht="27" customHeight="1" thickBot="1" x14ac:dyDescent="0.25">
      <c r="A135" s="280"/>
      <c r="B135" s="280"/>
      <c r="C135" s="280"/>
      <c r="D135" s="280"/>
      <c r="E135" s="280"/>
      <c r="F135" s="280"/>
      <c r="G135" s="280"/>
      <c r="H135" s="280"/>
      <c r="I135" s="280"/>
      <c r="J135" s="958" t="s">
        <v>224</v>
      </c>
      <c r="K135" s="958"/>
      <c r="L135" s="958"/>
      <c r="M135" s="338">
        <f>$M$3</f>
        <v>1</v>
      </c>
      <c r="N135" s="958" t="s">
        <v>196</v>
      </c>
      <c r="O135" s="958"/>
      <c r="P135" s="958"/>
      <c r="Q135" s="339"/>
      <c r="R135" s="862">
        <f>国語!$A$45</f>
        <v>23</v>
      </c>
      <c r="S135" s="862"/>
      <c r="T135" s="862" t="s">
        <v>197</v>
      </c>
      <c r="U135" s="862"/>
      <c r="V135" s="338"/>
      <c r="W135" s="338" t="s">
        <v>198</v>
      </c>
      <c r="X135" s="338"/>
      <c r="Y135" s="338"/>
      <c r="Z135" s="338"/>
      <c r="AA135" s="959">
        <f>国語!$B$45</f>
        <v>0</v>
      </c>
      <c r="AB135" s="959"/>
      <c r="AC135" s="959"/>
      <c r="AD135" s="959"/>
      <c r="AE135" s="959"/>
      <c r="AF135" s="959"/>
      <c r="AG135" s="959"/>
      <c r="AH135" s="959"/>
      <c r="AI135" s="339"/>
      <c r="AJ135" s="339"/>
      <c r="AK135" s="339"/>
      <c r="AN135" s="336"/>
      <c r="AP135" s="280"/>
      <c r="AQ135" s="280"/>
      <c r="AR135" s="280"/>
      <c r="AS135" s="280"/>
      <c r="AT135" s="280"/>
      <c r="AU135" s="280"/>
      <c r="AV135" s="280"/>
      <c r="AW135" s="280"/>
      <c r="AX135" s="280"/>
      <c r="AY135" s="958" t="s">
        <v>224</v>
      </c>
      <c r="AZ135" s="958"/>
      <c r="BA135" s="958"/>
      <c r="BB135" s="338">
        <f>$M$3</f>
        <v>1</v>
      </c>
      <c r="BC135" s="958" t="s">
        <v>196</v>
      </c>
      <c r="BD135" s="958"/>
      <c r="BE135" s="958"/>
      <c r="BF135" s="339"/>
      <c r="BG135" s="862">
        <f>国語!$A$46</f>
        <v>24</v>
      </c>
      <c r="BH135" s="862"/>
      <c r="BI135" s="862" t="s">
        <v>197</v>
      </c>
      <c r="BJ135" s="862"/>
      <c r="BK135" s="338"/>
      <c r="BL135" s="338" t="s">
        <v>198</v>
      </c>
      <c r="BM135" s="338"/>
      <c r="BN135" s="338"/>
      <c r="BO135" s="338"/>
      <c r="BP135" s="959">
        <f>国語!$B$46</f>
        <v>0</v>
      </c>
      <c r="BQ135" s="959"/>
      <c r="BR135" s="959"/>
      <c r="BS135" s="959"/>
      <c r="BT135" s="959"/>
      <c r="BU135" s="959"/>
      <c r="BV135" s="959"/>
      <c r="BW135" s="959"/>
    </row>
    <row r="136" spans="1:78" ht="15.6" customHeight="1" x14ac:dyDescent="0.2">
      <c r="A136" s="899" t="s">
        <v>199</v>
      </c>
      <c r="B136" s="900"/>
      <c r="C136" s="900"/>
      <c r="D136" s="900"/>
      <c r="E136" s="900"/>
      <c r="F136" s="899" t="s">
        <v>201</v>
      </c>
      <c r="G136" s="900"/>
      <c r="H136" s="900"/>
      <c r="I136" s="900"/>
      <c r="J136" s="901"/>
      <c r="K136" s="875" t="s">
        <v>260</v>
      </c>
      <c r="L136" s="876"/>
      <c r="M136" s="876"/>
      <c r="N136" s="876"/>
      <c r="O136" s="877"/>
      <c r="P136" s="875" t="s">
        <v>260</v>
      </c>
      <c r="Q136" s="876"/>
      <c r="R136" s="876"/>
      <c r="S136" s="876"/>
      <c r="T136" s="877"/>
      <c r="U136" s="875" t="s">
        <v>261</v>
      </c>
      <c r="V136" s="876"/>
      <c r="W136" s="876"/>
      <c r="X136" s="876"/>
      <c r="Y136" s="906"/>
      <c r="Z136" s="948" t="s">
        <v>205</v>
      </c>
      <c r="AA136" s="949"/>
      <c r="AB136" s="950"/>
      <c r="AC136" s="875" t="s">
        <v>259</v>
      </c>
      <c r="AD136" s="876"/>
      <c r="AE136" s="877"/>
      <c r="AF136" s="916" t="s">
        <v>173</v>
      </c>
      <c r="AG136" s="900"/>
      <c r="AH136" s="900"/>
      <c r="AI136" s="875" t="s">
        <v>242</v>
      </c>
      <c r="AJ136" s="876"/>
      <c r="AK136" s="884"/>
      <c r="AN136" s="336"/>
      <c r="AP136" s="899" t="s">
        <v>199</v>
      </c>
      <c r="AQ136" s="900"/>
      <c r="AR136" s="900"/>
      <c r="AS136" s="900"/>
      <c r="AT136" s="900"/>
      <c r="AU136" s="899" t="s">
        <v>201</v>
      </c>
      <c r="AV136" s="900"/>
      <c r="AW136" s="900"/>
      <c r="AX136" s="900"/>
      <c r="AY136" s="901"/>
      <c r="AZ136" s="875" t="s">
        <v>260</v>
      </c>
      <c r="BA136" s="876"/>
      <c r="BB136" s="876"/>
      <c r="BC136" s="876"/>
      <c r="BD136" s="877"/>
      <c r="BE136" s="875" t="s">
        <v>260</v>
      </c>
      <c r="BF136" s="876"/>
      <c r="BG136" s="876"/>
      <c r="BH136" s="876"/>
      <c r="BI136" s="877"/>
      <c r="BJ136" s="875" t="s">
        <v>261</v>
      </c>
      <c r="BK136" s="876"/>
      <c r="BL136" s="876"/>
      <c r="BM136" s="876"/>
      <c r="BN136" s="906"/>
      <c r="BO136" s="948" t="s">
        <v>205</v>
      </c>
      <c r="BP136" s="949"/>
      <c r="BQ136" s="950"/>
      <c r="BR136" s="875" t="s">
        <v>259</v>
      </c>
      <c r="BS136" s="876"/>
      <c r="BT136" s="877"/>
      <c r="BU136" s="916" t="s">
        <v>173</v>
      </c>
      <c r="BV136" s="900"/>
      <c r="BW136" s="900"/>
      <c r="BX136" s="920" t="s">
        <v>242</v>
      </c>
      <c r="BY136" s="921"/>
      <c r="BZ136" s="922"/>
    </row>
    <row r="137" spans="1:78" ht="15.6" customHeight="1" x14ac:dyDescent="0.2">
      <c r="A137" s="902"/>
      <c r="B137" s="862"/>
      <c r="C137" s="862"/>
      <c r="D137" s="862"/>
      <c r="E137" s="862"/>
      <c r="F137" s="902"/>
      <c r="G137" s="862"/>
      <c r="H137" s="862"/>
      <c r="I137" s="862"/>
      <c r="J137" s="903"/>
      <c r="K137" s="878" t="s">
        <v>223</v>
      </c>
      <c r="L137" s="879"/>
      <c r="M137" s="879"/>
      <c r="N137" s="879"/>
      <c r="O137" s="880"/>
      <c r="P137" s="878" t="s">
        <v>202</v>
      </c>
      <c r="Q137" s="879"/>
      <c r="R137" s="879"/>
      <c r="S137" s="879"/>
      <c r="T137" s="880"/>
      <c r="U137" s="878" t="s">
        <v>202</v>
      </c>
      <c r="V137" s="879"/>
      <c r="W137" s="879"/>
      <c r="X137" s="879"/>
      <c r="Y137" s="960"/>
      <c r="Z137" s="951"/>
      <c r="AA137" s="952"/>
      <c r="AB137" s="953"/>
      <c r="AC137" s="878" t="s">
        <v>173</v>
      </c>
      <c r="AD137" s="879"/>
      <c r="AE137" s="880"/>
      <c r="AF137" s="885"/>
      <c r="AG137" s="862"/>
      <c r="AH137" s="862"/>
      <c r="AI137" s="885" t="s">
        <v>173</v>
      </c>
      <c r="AJ137" s="862"/>
      <c r="AK137" s="886"/>
      <c r="AN137" s="336"/>
      <c r="AP137" s="902"/>
      <c r="AQ137" s="862"/>
      <c r="AR137" s="862"/>
      <c r="AS137" s="862"/>
      <c r="AT137" s="862"/>
      <c r="AU137" s="902"/>
      <c r="AV137" s="862"/>
      <c r="AW137" s="862"/>
      <c r="AX137" s="862"/>
      <c r="AY137" s="903"/>
      <c r="AZ137" s="878" t="s">
        <v>223</v>
      </c>
      <c r="BA137" s="879"/>
      <c r="BB137" s="879"/>
      <c r="BC137" s="879"/>
      <c r="BD137" s="880"/>
      <c r="BE137" s="878" t="s">
        <v>202</v>
      </c>
      <c r="BF137" s="879"/>
      <c r="BG137" s="879"/>
      <c r="BH137" s="879"/>
      <c r="BI137" s="880"/>
      <c r="BJ137" s="878" t="s">
        <v>202</v>
      </c>
      <c r="BK137" s="879"/>
      <c r="BL137" s="879"/>
      <c r="BM137" s="879"/>
      <c r="BN137" s="960"/>
      <c r="BO137" s="951"/>
      <c r="BP137" s="952"/>
      <c r="BQ137" s="953"/>
      <c r="BR137" s="878" t="s">
        <v>173</v>
      </c>
      <c r="BS137" s="879"/>
      <c r="BT137" s="880"/>
      <c r="BU137" s="885"/>
      <c r="BV137" s="862"/>
      <c r="BW137" s="862"/>
      <c r="BX137" s="923" t="s">
        <v>173</v>
      </c>
      <c r="BY137" s="734"/>
      <c r="BZ137" s="924"/>
    </row>
    <row r="138" spans="1:78" ht="15.6" customHeight="1" thickBot="1" x14ac:dyDescent="0.25">
      <c r="A138" s="904"/>
      <c r="B138" s="888"/>
      <c r="C138" s="888"/>
      <c r="D138" s="888"/>
      <c r="E138" s="888"/>
      <c r="F138" s="904"/>
      <c r="G138" s="888"/>
      <c r="H138" s="888"/>
      <c r="I138" s="888"/>
      <c r="J138" s="905"/>
      <c r="K138" s="881"/>
      <c r="L138" s="882"/>
      <c r="M138" s="882"/>
      <c r="N138" s="882"/>
      <c r="O138" s="883"/>
      <c r="P138" s="881"/>
      <c r="Q138" s="882"/>
      <c r="R138" s="882"/>
      <c r="S138" s="882"/>
      <c r="T138" s="883"/>
      <c r="U138" s="881"/>
      <c r="V138" s="882"/>
      <c r="W138" s="882"/>
      <c r="X138" s="882"/>
      <c r="Y138" s="961"/>
      <c r="Z138" s="954"/>
      <c r="AA138" s="955"/>
      <c r="AB138" s="956"/>
      <c r="AC138" s="881"/>
      <c r="AD138" s="882"/>
      <c r="AE138" s="883"/>
      <c r="AF138" s="887"/>
      <c r="AG138" s="888"/>
      <c r="AH138" s="888"/>
      <c r="AI138" s="887"/>
      <c r="AJ138" s="888"/>
      <c r="AK138" s="889"/>
      <c r="AN138" s="336"/>
      <c r="AP138" s="904"/>
      <c r="AQ138" s="888"/>
      <c r="AR138" s="888"/>
      <c r="AS138" s="888"/>
      <c r="AT138" s="888"/>
      <c r="AU138" s="904"/>
      <c r="AV138" s="888"/>
      <c r="AW138" s="888"/>
      <c r="AX138" s="888"/>
      <c r="AY138" s="905"/>
      <c r="AZ138" s="881"/>
      <c r="BA138" s="882"/>
      <c r="BB138" s="882"/>
      <c r="BC138" s="882"/>
      <c r="BD138" s="883"/>
      <c r="BE138" s="881"/>
      <c r="BF138" s="882"/>
      <c r="BG138" s="882"/>
      <c r="BH138" s="882"/>
      <c r="BI138" s="883"/>
      <c r="BJ138" s="881"/>
      <c r="BK138" s="882"/>
      <c r="BL138" s="882"/>
      <c r="BM138" s="882"/>
      <c r="BN138" s="961"/>
      <c r="BO138" s="954"/>
      <c r="BP138" s="955"/>
      <c r="BQ138" s="956"/>
      <c r="BR138" s="881"/>
      <c r="BS138" s="882"/>
      <c r="BT138" s="883"/>
      <c r="BU138" s="887"/>
      <c r="BV138" s="888"/>
      <c r="BW138" s="888"/>
      <c r="BX138" s="925"/>
      <c r="BY138" s="926"/>
      <c r="BZ138" s="927"/>
    </row>
    <row r="139" spans="1:78" ht="29.4" customHeight="1" x14ac:dyDescent="0.2">
      <c r="A139" s="946" t="s">
        <v>174</v>
      </c>
      <c r="B139" s="937"/>
      <c r="C139" s="937"/>
      <c r="D139" s="937"/>
      <c r="E139" s="947"/>
      <c r="F139" s="935" t="str">
        <f>IF($F$7="","",IF($F$7=100,"100"))</f>
        <v>100</v>
      </c>
      <c r="G139" s="936"/>
      <c r="H139" s="936"/>
      <c r="I139" s="936"/>
      <c r="J139" s="936"/>
      <c r="K139" s="937">
        <f>IF($F$7="","",IF($F$7=100,国語!$BD$45))</f>
        <v>0</v>
      </c>
      <c r="L139" s="937"/>
      <c r="M139" s="937"/>
      <c r="N139" s="937"/>
      <c r="O139" s="937"/>
      <c r="P139" s="937">
        <f>K139</f>
        <v>0</v>
      </c>
      <c r="Q139" s="937"/>
      <c r="R139" s="937"/>
      <c r="S139" s="937"/>
      <c r="T139" s="937"/>
      <c r="U139" s="938">
        <f>$U$7</f>
        <v>74</v>
      </c>
      <c r="V139" s="938"/>
      <c r="W139" s="938"/>
      <c r="X139" s="938"/>
      <c r="Y139" s="939"/>
      <c r="Z139" s="912" t="str">
        <f>IF(AND(K139&gt;=0,K139&lt;=41,$F$7&gt;0),"〇"," ")</f>
        <v>〇</v>
      </c>
      <c r="AA139" s="913"/>
      <c r="AB139" s="914"/>
      <c r="AC139" s="915" t="str">
        <f>IF(AND(K139&gt;=42,K139&lt;=63,$F$7&gt;0),"〇"," ")</f>
        <v xml:space="preserve"> </v>
      </c>
      <c r="AD139" s="913"/>
      <c r="AE139" s="914"/>
      <c r="AF139" s="915" t="str">
        <f>IF(AND(K139&gt;=64,K139&lt;=83,$F$7&gt;0),"〇"," ")</f>
        <v xml:space="preserve"> </v>
      </c>
      <c r="AG139" s="913"/>
      <c r="AH139" s="914"/>
      <c r="AI139" s="890" t="str">
        <f>IF(AND(K139&gt;=84,$F$7&gt;0),"〇"," ")</f>
        <v xml:space="preserve"> </v>
      </c>
      <c r="AJ139" s="891"/>
      <c r="AK139" s="892"/>
      <c r="AN139" s="336"/>
      <c r="AP139" s="946" t="s">
        <v>174</v>
      </c>
      <c r="AQ139" s="937"/>
      <c r="AR139" s="937"/>
      <c r="AS139" s="937"/>
      <c r="AT139" s="947"/>
      <c r="AU139" s="935" t="str">
        <f>IF($F$7="","",IF($F$7=100,"100"))</f>
        <v>100</v>
      </c>
      <c r="AV139" s="936"/>
      <c r="AW139" s="936"/>
      <c r="AX139" s="936"/>
      <c r="AY139" s="936"/>
      <c r="AZ139" s="937">
        <f>IF($F$7="","",IF($F$7=100,国語!$BD$46))</f>
        <v>0</v>
      </c>
      <c r="BA139" s="937"/>
      <c r="BB139" s="937"/>
      <c r="BC139" s="937"/>
      <c r="BD139" s="937"/>
      <c r="BE139" s="937">
        <f>AZ139</f>
        <v>0</v>
      </c>
      <c r="BF139" s="937"/>
      <c r="BG139" s="937"/>
      <c r="BH139" s="937"/>
      <c r="BI139" s="937"/>
      <c r="BJ139" s="938">
        <f>$U$7</f>
        <v>74</v>
      </c>
      <c r="BK139" s="938"/>
      <c r="BL139" s="938"/>
      <c r="BM139" s="938"/>
      <c r="BN139" s="939"/>
      <c r="BO139" s="912" t="str">
        <f>IF(AND(AZ139&gt;=0,AZ139&lt;=41,$F$7&gt;0),"〇"," ")</f>
        <v>〇</v>
      </c>
      <c r="BP139" s="913"/>
      <c r="BQ139" s="914"/>
      <c r="BR139" s="915" t="str">
        <f>IF(AND(AZ139&gt;=42,AZ139&lt;=63,$F$7&gt;0),"〇"," ")</f>
        <v xml:space="preserve"> </v>
      </c>
      <c r="BS139" s="913"/>
      <c r="BT139" s="914"/>
      <c r="BU139" s="915" t="str">
        <f>IF(AND(AZ139&gt;=64,AZ139&lt;=83,$F$7&gt;0),"〇"," ")</f>
        <v xml:space="preserve"> </v>
      </c>
      <c r="BV139" s="913"/>
      <c r="BW139" s="914"/>
      <c r="BX139" s="890" t="str">
        <f>IF(AND(AZ139&gt;=84,$F$7&gt;0),"〇"," ")</f>
        <v xml:space="preserve"> </v>
      </c>
      <c r="BY139" s="891"/>
      <c r="BZ139" s="892"/>
    </row>
    <row r="140" spans="1:78" ht="29.4" customHeight="1" thickBot="1" x14ac:dyDescent="0.25">
      <c r="A140" s="940" t="s">
        <v>175</v>
      </c>
      <c r="B140" s="941"/>
      <c r="C140" s="941"/>
      <c r="D140" s="941"/>
      <c r="E140" s="942"/>
      <c r="F140" s="943" t="str">
        <f>IF($F$8="","",IF($F$8=100,"100"))</f>
        <v>100</v>
      </c>
      <c r="G140" s="944"/>
      <c r="H140" s="944"/>
      <c r="I140" s="944"/>
      <c r="J140" s="944"/>
      <c r="K140" s="941">
        <f>IF($F$8="","",IF($F$8=100,算数!$BF$45))</f>
        <v>0</v>
      </c>
      <c r="L140" s="941"/>
      <c r="M140" s="941"/>
      <c r="N140" s="941"/>
      <c r="O140" s="941"/>
      <c r="P140" s="941">
        <f t="shared" ref="P140" si="22">K140</f>
        <v>0</v>
      </c>
      <c r="Q140" s="941"/>
      <c r="R140" s="941"/>
      <c r="S140" s="941"/>
      <c r="T140" s="941"/>
      <c r="U140" s="929">
        <f>$U$8</f>
        <v>74.900000000000006</v>
      </c>
      <c r="V140" s="929"/>
      <c r="W140" s="929"/>
      <c r="X140" s="929"/>
      <c r="Y140" s="930"/>
      <c r="Z140" s="931" t="str">
        <f>IF(AND(K140&gt;=0,K140&lt;=43,$F$8&gt;0),"〇"," ")</f>
        <v>〇</v>
      </c>
      <c r="AA140" s="932"/>
      <c r="AB140" s="933"/>
      <c r="AC140" s="945" t="str">
        <f>IF(AND(K140&gt;=44,K140&lt;=64,$F$8&gt;0),"〇"," ")</f>
        <v xml:space="preserve"> </v>
      </c>
      <c r="AD140" s="932"/>
      <c r="AE140" s="933"/>
      <c r="AF140" s="945" t="str">
        <f>IF(AND(K140&gt;=65,K140&lt;=84,$F$8&gt;0),"〇"," ")</f>
        <v xml:space="preserve"> </v>
      </c>
      <c r="AG140" s="932"/>
      <c r="AH140" s="933"/>
      <c r="AI140" s="893" t="str">
        <f>IF(AND(K140&gt;=85,$F$8&gt;0),"〇"," ")</f>
        <v xml:space="preserve"> </v>
      </c>
      <c r="AJ140" s="894"/>
      <c r="AK140" s="895"/>
      <c r="AN140" s="336"/>
      <c r="AP140" s="940" t="s">
        <v>175</v>
      </c>
      <c r="AQ140" s="941"/>
      <c r="AR140" s="941"/>
      <c r="AS140" s="941"/>
      <c r="AT140" s="942"/>
      <c r="AU140" s="943" t="str">
        <f>IF($F$8="","",IF($F$8=100,"100"))</f>
        <v>100</v>
      </c>
      <c r="AV140" s="944"/>
      <c r="AW140" s="944"/>
      <c r="AX140" s="944"/>
      <c r="AY140" s="944"/>
      <c r="AZ140" s="941">
        <f>IF($F$8="","",IF($F$8=100,算数!$BF$46))</f>
        <v>0</v>
      </c>
      <c r="BA140" s="941"/>
      <c r="BB140" s="941"/>
      <c r="BC140" s="941"/>
      <c r="BD140" s="941"/>
      <c r="BE140" s="941">
        <f t="shared" ref="BE140" si="23">AZ140</f>
        <v>0</v>
      </c>
      <c r="BF140" s="941"/>
      <c r="BG140" s="941"/>
      <c r="BH140" s="941"/>
      <c r="BI140" s="941"/>
      <c r="BJ140" s="929">
        <f>$U$8</f>
        <v>74.900000000000006</v>
      </c>
      <c r="BK140" s="929"/>
      <c r="BL140" s="929"/>
      <c r="BM140" s="929"/>
      <c r="BN140" s="930"/>
      <c r="BO140" s="931" t="str">
        <f>IF(AND(AZ140&gt;=0,AZ140&lt;=43,$F$8&gt;0),"〇"," ")</f>
        <v>〇</v>
      </c>
      <c r="BP140" s="932"/>
      <c r="BQ140" s="933"/>
      <c r="BR140" s="945" t="str">
        <f>IF(AND(AZ140&gt;=44,AZ140&lt;=64,$F$8&gt;0),"〇"," ")</f>
        <v xml:space="preserve"> </v>
      </c>
      <c r="BS140" s="932"/>
      <c r="BT140" s="933"/>
      <c r="BU140" s="945" t="str">
        <f>IF(AND(AZ140&gt;=65,AZ140&lt;=84,$F$8&gt;0),"〇"," ")</f>
        <v xml:space="preserve"> </v>
      </c>
      <c r="BV140" s="932"/>
      <c r="BW140" s="933"/>
      <c r="BX140" s="893" t="str">
        <f>IF(AND(AZ140&gt;=85,$F$8&gt;0),"〇"," ")</f>
        <v xml:space="preserve"> </v>
      </c>
      <c r="BY140" s="894"/>
      <c r="BZ140" s="895"/>
    </row>
    <row r="141" spans="1:78" ht="29.4" customHeight="1" thickBot="1" x14ac:dyDescent="0.25">
      <c r="A141" s="907" t="s">
        <v>200</v>
      </c>
      <c r="B141" s="908"/>
      <c r="C141" s="908"/>
      <c r="D141" s="908"/>
      <c r="E141" s="934"/>
      <c r="F141" s="907">
        <f>SUM($F$7:$F$8)</f>
        <v>200</v>
      </c>
      <c r="G141" s="908"/>
      <c r="H141" s="908"/>
      <c r="I141" s="908"/>
      <c r="J141" s="908"/>
      <c r="K141" s="908">
        <f>SUM(K139:K140)</f>
        <v>0</v>
      </c>
      <c r="L141" s="908"/>
      <c r="M141" s="908"/>
      <c r="N141" s="908"/>
      <c r="O141" s="908"/>
      <c r="P141" s="909">
        <f>K141/F141*100</f>
        <v>0</v>
      </c>
      <c r="Q141" s="909"/>
      <c r="R141" s="909"/>
      <c r="S141" s="909"/>
      <c r="T141" s="909"/>
      <c r="U141" s="910"/>
      <c r="V141" s="910"/>
      <c r="W141" s="910"/>
      <c r="X141" s="910"/>
      <c r="Y141" s="896"/>
      <c r="Z141" s="911"/>
      <c r="AA141" s="910"/>
      <c r="AB141" s="910"/>
      <c r="AC141" s="910"/>
      <c r="AD141" s="910"/>
      <c r="AE141" s="910"/>
      <c r="AF141" s="910"/>
      <c r="AG141" s="910"/>
      <c r="AH141" s="896"/>
      <c r="AI141" s="896"/>
      <c r="AJ141" s="897"/>
      <c r="AK141" s="898"/>
      <c r="AN141" s="336"/>
      <c r="AP141" s="907" t="s">
        <v>200</v>
      </c>
      <c r="AQ141" s="908"/>
      <c r="AR141" s="908"/>
      <c r="AS141" s="908"/>
      <c r="AT141" s="934"/>
      <c r="AU141" s="907">
        <f>SUM($F$7:$F$8)</f>
        <v>200</v>
      </c>
      <c r="AV141" s="908"/>
      <c r="AW141" s="908"/>
      <c r="AX141" s="908"/>
      <c r="AY141" s="908"/>
      <c r="AZ141" s="908">
        <f>SUM(AZ139:AZ140)</f>
        <v>0</v>
      </c>
      <c r="BA141" s="908"/>
      <c r="BB141" s="908"/>
      <c r="BC141" s="908"/>
      <c r="BD141" s="908"/>
      <c r="BE141" s="909">
        <f>AZ141/AU141*100</f>
        <v>0</v>
      </c>
      <c r="BF141" s="909"/>
      <c r="BG141" s="909"/>
      <c r="BH141" s="909"/>
      <c r="BI141" s="909"/>
      <c r="BJ141" s="910"/>
      <c r="BK141" s="910"/>
      <c r="BL141" s="910"/>
      <c r="BM141" s="910"/>
      <c r="BN141" s="896"/>
      <c r="BO141" s="911"/>
      <c r="BP141" s="910"/>
      <c r="BQ141" s="910"/>
      <c r="BR141" s="910"/>
      <c r="BS141" s="910"/>
      <c r="BT141" s="910"/>
      <c r="BU141" s="910"/>
      <c r="BV141" s="910"/>
      <c r="BW141" s="896"/>
      <c r="BX141" s="917"/>
      <c r="BY141" s="918"/>
      <c r="BZ141" s="919"/>
    </row>
    <row r="142" spans="1:78" ht="24" customHeight="1" x14ac:dyDescent="0.2">
      <c r="A142" s="280"/>
      <c r="B142" s="280"/>
      <c r="C142" s="280"/>
      <c r="D142" s="280"/>
      <c r="E142" s="280"/>
      <c r="F142" s="280"/>
      <c r="G142" s="280"/>
      <c r="H142" s="280"/>
      <c r="I142" s="280"/>
      <c r="J142" s="280"/>
      <c r="K142" s="280"/>
      <c r="L142" s="280"/>
      <c r="M142" s="280"/>
      <c r="N142" s="280"/>
      <c r="O142" s="280"/>
      <c r="P142" s="280"/>
      <c r="Q142" s="280"/>
      <c r="R142" s="280"/>
      <c r="S142" s="280"/>
      <c r="T142" s="280"/>
      <c r="U142" s="280"/>
      <c r="V142" s="280"/>
      <c r="W142" s="280"/>
      <c r="X142" s="280"/>
      <c r="Y142" s="280"/>
      <c r="Z142" s="280"/>
      <c r="AA142" s="280"/>
      <c r="AB142" s="280"/>
      <c r="AC142" s="280"/>
      <c r="AD142" s="280"/>
      <c r="AE142" s="280"/>
      <c r="AF142" s="280"/>
      <c r="AG142" s="280"/>
      <c r="AH142" s="280"/>
      <c r="AI142" s="280"/>
      <c r="AJ142" s="280"/>
      <c r="AK142" s="280"/>
      <c r="AN142" s="336"/>
    </row>
    <row r="143" spans="1:78" x14ac:dyDescent="0.2">
      <c r="AN143" s="336"/>
    </row>
    <row r="144" spans="1:78" ht="24" customHeight="1" x14ac:dyDescent="0.2">
      <c r="A144" s="280"/>
      <c r="B144" s="962" t="s">
        <v>194</v>
      </c>
      <c r="C144" s="962"/>
      <c r="D144" s="962"/>
      <c r="E144" s="962"/>
      <c r="F144" s="962"/>
      <c r="G144" s="962"/>
      <c r="H144" s="962"/>
      <c r="I144" s="962"/>
      <c r="J144" s="962"/>
      <c r="K144" s="962"/>
      <c r="L144" s="962"/>
      <c r="M144" s="962"/>
      <c r="N144" s="962"/>
      <c r="O144" s="962"/>
      <c r="P144" s="962"/>
      <c r="Q144" s="962"/>
      <c r="R144" s="962"/>
      <c r="S144" s="962"/>
      <c r="T144" s="962"/>
      <c r="U144" s="280"/>
      <c r="V144" s="280"/>
      <c r="W144" s="280"/>
      <c r="X144" s="280"/>
      <c r="Y144" s="280"/>
      <c r="Z144" s="280"/>
      <c r="AA144" s="280"/>
      <c r="AB144" s="280"/>
      <c r="AC144" s="280"/>
      <c r="AD144" s="280"/>
      <c r="AE144" s="280"/>
      <c r="AF144" s="280"/>
      <c r="AG144" s="280"/>
      <c r="AH144" s="280"/>
      <c r="AI144" s="280"/>
      <c r="AJ144" s="280"/>
      <c r="AK144" s="280"/>
      <c r="AN144" s="336"/>
      <c r="AP144" s="280"/>
      <c r="AQ144" s="962" t="s">
        <v>194</v>
      </c>
      <c r="AR144" s="962"/>
      <c r="AS144" s="962"/>
      <c r="AT144" s="962"/>
      <c r="AU144" s="962"/>
      <c r="AV144" s="962"/>
      <c r="AW144" s="962"/>
      <c r="AX144" s="962"/>
      <c r="AY144" s="962"/>
      <c r="AZ144" s="962"/>
      <c r="BA144" s="962"/>
      <c r="BB144" s="962"/>
      <c r="BC144" s="962"/>
      <c r="BD144" s="962"/>
      <c r="BE144" s="962"/>
      <c r="BF144" s="962"/>
      <c r="BG144" s="962"/>
      <c r="BH144" s="962"/>
      <c r="BI144" s="962"/>
      <c r="BJ144" s="280"/>
      <c r="BK144" s="280"/>
      <c r="BL144" s="280"/>
      <c r="BM144" s="280"/>
      <c r="BN144" s="280"/>
      <c r="BO144" s="280"/>
      <c r="BP144" s="280"/>
      <c r="BQ144" s="280"/>
      <c r="BR144" s="280"/>
      <c r="BS144" s="280"/>
      <c r="BT144" s="280"/>
      <c r="BU144" s="280"/>
      <c r="BV144" s="280"/>
      <c r="BW144" s="280"/>
    </row>
    <row r="145" spans="1:78" ht="27" customHeight="1" x14ac:dyDescent="0.2">
      <c r="A145" s="868"/>
      <c r="B145" s="868"/>
      <c r="C145" s="280"/>
      <c r="D145" s="280"/>
      <c r="E145" s="280"/>
      <c r="F145" s="280"/>
      <c r="G145" s="280"/>
      <c r="H145" s="280"/>
      <c r="I145" s="280"/>
      <c r="J145" s="280"/>
      <c r="K145" s="957" t="s">
        <v>195</v>
      </c>
      <c r="L145" s="957"/>
      <c r="M145" s="957"/>
      <c r="N145" s="957"/>
      <c r="O145" s="957"/>
      <c r="P145" s="957"/>
      <c r="Q145" s="957"/>
      <c r="R145" s="957"/>
      <c r="S145" s="957"/>
      <c r="T145" s="957"/>
      <c r="U145" s="957"/>
      <c r="V145" s="957"/>
      <c r="W145" s="957"/>
      <c r="X145" s="957"/>
      <c r="Y145" s="957"/>
      <c r="Z145" s="957"/>
      <c r="AA145" s="957"/>
      <c r="AB145" s="957"/>
      <c r="AC145" s="280"/>
      <c r="AD145" s="280"/>
      <c r="AE145" s="280"/>
      <c r="AF145" s="280"/>
      <c r="AG145" s="280"/>
      <c r="AH145" s="280"/>
      <c r="AI145" s="280"/>
      <c r="AJ145" s="280"/>
      <c r="AK145" s="280"/>
      <c r="AN145" s="336"/>
      <c r="AP145" s="868"/>
      <c r="AQ145" s="868"/>
      <c r="AR145" s="280"/>
      <c r="AS145" s="280"/>
      <c r="AT145" s="280"/>
      <c r="AU145" s="280"/>
      <c r="AV145" s="280"/>
      <c r="AW145" s="280"/>
      <c r="AX145" s="280"/>
      <c r="AY145" s="280"/>
      <c r="AZ145" s="957" t="s">
        <v>195</v>
      </c>
      <c r="BA145" s="957"/>
      <c r="BB145" s="957"/>
      <c r="BC145" s="957"/>
      <c r="BD145" s="957"/>
      <c r="BE145" s="957"/>
      <c r="BF145" s="957"/>
      <c r="BG145" s="957"/>
      <c r="BH145" s="957"/>
      <c r="BI145" s="957"/>
      <c r="BJ145" s="957"/>
      <c r="BK145" s="957"/>
      <c r="BL145" s="957"/>
      <c r="BM145" s="957"/>
      <c r="BN145" s="957"/>
      <c r="BO145" s="957"/>
      <c r="BP145" s="957"/>
      <c r="BQ145" s="957"/>
      <c r="BR145" s="280"/>
      <c r="BS145" s="280"/>
      <c r="BT145" s="280"/>
      <c r="BU145" s="280"/>
      <c r="BV145" s="280"/>
      <c r="BW145" s="280"/>
    </row>
    <row r="146" spans="1:78" ht="27" customHeight="1" thickBot="1" x14ac:dyDescent="0.25">
      <c r="A146" s="280"/>
      <c r="B146" s="280"/>
      <c r="C146" s="280"/>
      <c r="D146" s="280"/>
      <c r="E146" s="280"/>
      <c r="F146" s="280"/>
      <c r="G146" s="280"/>
      <c r="H146" s="280"/>
      <c r="I146" s="280"/>
      <c r="J146" s="958" t="s">
        <v>224</v>
      </c>
      <c r="K146" s="958"/>
      <c r="L146" s="958"/>
      <c r="M146" s="338">
        <f>$M$3</f>
        <v>1</v>
      </c>
      <c r="N146" s="958" t="s">
        <v>196</v>
      </c>
      <c r="O146" s="958"/>
      <c r="P146" s="958"/>
      <c r="Q146" s="339"/>
      <c r="R146" s="862">
        <f>国語!$A$47</f>
        <v>25</v>
      </c>
      <c r="S146" s="862"/>
      <c r="T146" s="862" t="s">
        <v>197</v>
      </c>
      <c r="U146" s="862"/>
      <c r="V146" s="338"/>
      <c r="W146" s="338" t="s">
        <v>198</v>
      </c>
      <c r="X146" s="338"/>
      <c r="Y146" s="338"/>
      <c r="Z146" s="338"/>
      <c r="AA146" s="959">
        <f>国語!$B$47</f>
        <v>0</v>
      </c>
      <c r="AB146" s="959"/>
      <c r="AC146" s="959"/>
      <c r="AD146" s="959"/>
      <c r="AE146" s="959"/>
      <c r="AF146" s="959"/>
      <c r="AG146" s="959"/>
      <c r="AH146" s="959"/>
      <c r="AI146" s="339"/>
      <c r="AJ146" s="339"/>
      <c r="AK146" s="339"/>
      <c r="AN146" s="336"/>
      <c r="AP146" s="280"/>
      <c r="AQ146" s="280"/>
      <c r="AR146" s="280"/>
      <c r="AS146" s="280"/>
      <c r="AT146" s="280"/>
      <c r="AU146" s="280"/>
      <c r="AV146" s="280"/>
      <c r="AW146" s="280"/>
      <c r="AX146" s="280"/>
      <c r="AY146" s="958" t="s">
        <v>224</v>
      </c>
      <c r="AZ146" s="958"/>
      <c r="BA146" s="958"/>
      <c r="BB146" s="338">
        <f>$M$3</f>
        <v>1</v>
      </c>
      <c r="BC146" s="958" t="s">
        <v>196</v>
      </c>
      <c r="BD146" s="958"/>
      <c r="BE146" s="958"/>
      <c r="BF146" s="339"/>
      <c r="BG146" s="862">
        <f>国語!$A$48</f>
        <v>26</v>
      </c>
      <c r="BH146" s="862"/>
      <c r="BI146" s="862" t="s">
        <v>197</v>
      </c>
      <c r="BJ146" s="862"/>
      <c r="BK146" s="338"/>
      <c r="BL146" s="338" t="s">
        <v>198</v>
      </c>
      <c r="BM146" s="338"/>
      <c r="BN146" s="338"/>
      <c r="BO146" s="338"/>
      <c r="BP146" s="959">
        <f>国語!$B$48</f>
        <v>0</v>
      </c>
      <c r="BQ146" s="959"/>
      <c r="BR146" s="959"/>
      <c r="BS146" s="959"/>
      <c r="BT146" s="959"/>
      <c r="BU146" s="959"/>
      <c r="BV146" s="959"/>
      <c r="BW146" s="959"/>
    </row>
    <row r="147" spans="1:78" ht="13.95" customHeight="1" x14ac:dyDescent="0.2">
      <c r="A147" s="899" t="s">
        <v>199</v>
      </c>
      <c r="B147" s="900"/>
      <c r="C147" s="900"/>
      <c r="D147" s="900"/>
      <c r="E147" s="900"/>
      <c r="F147" s="899" t="s">
        <v>201</v>
      </c>
      <c r="G147" s="900"/>
      <c r="H147" s="900"/>
      <c r="I147" s="900"/>
      <c r="J147" s="901"/>
      <c r="K147" s="875" t="s">
        <v>260</v>
      </c>
      <c r="L147" s="876"/>
      <c r="M147" s="876"/>
      <c r="N147" s="876"/>
      <c r="O147" s="877"/>
      <c r="P147" s="875" t="s">
        <v>260</v>
      </c>
      <c r="Q147" s="876"/>
      <c r="R147" s="876"/>
      <c r="S147" s="876"/>
      <c r="T147" s="877"/>
      <c r="U147" s="875" t="s">
        <v>261</v>
      </c>
      <c r="V147" s="876"/>
      <c r="W147" s="876"/>
      <c r="X147" s="876"/>
      <c r="Y147" s="906"/>
      <c r="Z147" s="948" t="s">
        <v>205</v>
      </c>
      <c r="AA147" s="949"/>
      <c r="AB147" s="950"/>
      <c r="AC147" s="875" t="s">
        <v>259</v>
      </c>
      <c r="AD147" s="876"/>
      <c r="AE147" s="877"/>
      <c r="AF147" s="916" t="s">
        <v>173</v>
      </c>
      <c r="AG147" s="900"/>
      <c r="AH147" s="900"/>
      <c r="AI147" s="875" t="s">
        <v>242</v>
      </c>
      <c r="AJ147" s="876"/>
      <c r="AK147" s="884"/>
      <c r="AN147" s="336"/>
      <c r="AP147" s="899" t="s">
        <v>199</v>
      </c>
      <c r="AQ147" s="900"/>
      <c r="AR147" s="900"/>
      <c r="AS147" s="900"/>
      <c r="AT147" s="900"/>
      <c r="AU147" s="899" t="s">
        <v>201</v>
      </c>
      <c r="AV147" s="900"/>
      <c r="AW147" s="900"/>
      <c r="AX147" s="900"/>
      <c r="AY147" s="901"/>
      <c r="AZ147" s="875" t="s">
        <v>260</v>
      </c>
      <c r="BA147" s="876"/>
      <c r="BB147" s="876"/>
      <c r="BC147" s="876"/>
      <c r="BD147" s="877"/>
      <c r="BE147" s="875" t="s">
        <v>260</v>
      </c>
      <c r="BF147" s="876"/>
      <c r="BG147" s="876"/>
      <c r="BH147" s="876"/>
      <c r="BI147" s="877"/>
      <c r="BJ147" s="875" t="s">
        <v>261</v>
      </c>
      <c r="BK147" s="876"/>
      <c r="BL147" s="876"/>
      <c r="BM147" s="876"/>
      <c r="BN147" s="906"/>
      <c r="BO147" s="948" t="s">
        <v>205</v>
      </c>
      <c r="BP147" s="949"/>
      <c r="BQ147" s="950"/>
      <c r="BR147" s="875" t="s">
        <v>259</v>
      </c>
      <c r="BS147" s="876"/>
      <c r="BT147" s="877"/>
      <c r="BU147" s="916" t="s">
        <v>173</v>
      </c>
      <c r="BV147" s="900"/>
      <c r="BW147" s="900"/>
      <c r="BX147" s="920" t="s">
        <v>242</v>
      </c>
      <c r="BY147" s="921"/>
      <c r="BZ147" s="922"/>
    </row>
    <row r="148" spans="1:78" ht="13.95" customHeight="1" x14ac:dyDescent="0.2">
      <c r="A148" s="902"/>
      <c r="B148" s="862"/>
      <c r="C148" s="862"/>
      <c r="D148" s="862"/>
      <c r="E148" s="862"/>
      <c r="F148" s="902"/>
      <c r="G148" s="862"/>
      <c r="H148" s="862"/>
      <c r="I148" s="862"/>
      <c r="J148" s="903"/>
      <c r="K148" s="878" t="s">
        <v>223</v>
      </c>
      <c r="L148" s="879"/>
      <c r="M148" s="879"/>
      <c r="N148" s="879"/>
      <c r="O148" s="880"/>
      <c r="P148" s="878" t="s">
        <v>202</v>
      </c>
      <c r="Q148" s="879"/>
      <c r="R148" s="879"/>
      <c r="S148" s="879"/>
      <c r="T148" s="880"/>
      <c r="U148" s="878" t="s">
        <v>202</v>
      </c>
      <c r="V148" s="879"/>
      <c r="W148" s="879"/>
      <c r="X148" s="879"/>
      <c r="Y148" s="960"/>
      <c r="Z148" s="951"/>
      <c r="AA148" s="952"/>
      <c r="AB148" s="953"/>
      <c r="AC148" s="878" t="s">
        <v>173</v>
      </c>
      <c r="AD148" s="879"/>
      <c r="AE148" s="880"/>
      <c r="AF148" s="885"/>
      <c r="AG148" s="862"/>
      <c r="AH148" s="862"/>
      <c r="AI148" s="885" t="s">
        <v>173</v>
      </c>
      <c r="AJ148" s="862"/>
      <c r="AK148" s="886"/>
      <c r="AN148" s="336"/>
      <c r="AP148" s="902"/>
      <c r="AQ148" s="862"/>
      <c r="AR148" s="862"/>
      <c r="AS148" s="862"/>
      <c r="AT148" s="862"/>
      <c r="AU148" s="902"/>
      <c r="AV148" s="862"/>
      <c r="AW148" s="862"/>
      <c r="AX148" s="862"/>
      <c r="AY148" s="903"/>
      <c r="AZ148" s="878" t="s">
        <v>223</v>
      </c>
      <c r="BA148" s="879"/>
      <c r="BB148" s="879"/>
      <c r="BC148" s="879"/>
      <c r="BD148" s="880"/>
      <c r="BE148" s="878" t="s">
        <v>202</v>
      </c>
      <c r="BF148" s="879"/>
      <c r="BG148" s="879"/>
      <c r="BH148" s="879"/>
      <c r="BI148" s="880"/>
      <c r="BJ148" s="878" t="s">
        <v>202</v>
      </c>
      <c r="BK148" s="879"/>
      <c r="BL148" s="879"/>
      <c r="BM148" s="879"/>
      <c r="BN148" s="960"/>
      <c r="BO148" s="951"/>
      <c r="BP148" s="952"/>
      <c r="BQ148" s="953"/>
      <c r="BR148" s="878" t="s">
        <v>173</v>
      </c>
      <c r="BS148" s="879"/>
      <c r="BT148" s="880"/>
      <c r="BU148" s="885"/>
      <c r="BV148" s="862"/>
      <c r="BW148" s="862"/>
      <c r="BX148" s="923" t="s">
        <v>173</v>
      </c>
      <c r="BY148" s="734"/>
      <c r="BZ148" s="924"/>
    </row>
    <row r="149" spans="1:78" ht="13.95" customHeight="1" thickBot="1" x14ac:dyDescent="0.25">
      <c r="A149" s="904"/>
      <c r="B149" s="888"/>
      <c r="C149" s="888"/>
      <c r="D149" s="888"/>
      <c r="E149" s="888"/>
      <c r="F149" s="904"/>
      <c r="G149" s="888"/>
      <c r="H149" s="888"/>
      <c r="I149" s="888"/>
      <c r="J149" s="905"/>
      <c r="K149" s="881"/>
      <c r="L149" s="882"/>
      <c r="M149" s="882"/>
      <c r="N149" s="882"/>
      <c r="O149" s="883"/>
      <c r="P149" s="881"/>
      <c r="Q149" s="882"/>
      <c r="R149" s="882"/>
      <c r="S149" s="882"/>
      <c r="T149" s="883"/>
      <c r="U149" s="881"/>
      <c r="V149" s="882"/>
      <c r="W149" s="882"/>
      <c r="X149" s="882"/>
      <c r="Y149" s="961"/>
      <c r="Z149" s="954"/>
      <c r="AA149" s="955"/>
      <c r="AB149" s="956"/>
      <c r="AC149" s="881"/>
      <c r="AD149" s="882"/>
      <c r="AE149" s="883"/>
      <c r="AF149" s="887"/>
      <c r="AG149" s="888"/>
      <c r="AH149" s="888"/>
      <c r="AI149" s="887"/>
      <c r="AJ149" s="888"/>
      <c r="AK149" s="889"/>
      <c r="AN149" s="336"/>
      <c r="AP149" s="904"/>
      <c r="AQ149" s="888"/>
      <c r="AR149" s="888"/>
      <c r="AS149" s="888"/>
      <c r="AT149" s="888"/>
      <c r="AU149" s="904"/>
      <c r="AV149" s="888"/>
      <c r="AW149" s="888"/>
      <c r="AX149" s="888"/>
      <c r="AY149" s="905"/>
      <c r="AZ149" s="881"/>
      <c r="BA149" s="882"/>
      <c r="BB149" s="882"/>
      <c r="BC149" s="882"/>
      <c r="BD149" s="883"/>
      <c r="BE149" s="881"/>
      <c r="BF149" s="882"/>
      <c r="BG149" s="882"/>
      <c r="BH149" s="882"/>
      <c r="BI149" s="883"/>
      <c r="BJ149" s="881"/>
      <c r="BK149" s="882"/>
      <c r="BL149" s="882"/>
      <c r="BM149" s="882"/>
      <c r="BN149" s="961"/>
      <c r="BO149" s="954"/>
      <c r="BP149" s="955"/>
      <c r="BQ149" s="956"/>
      <c r="BR149" s="881"/>
      <c r="BS149" s="882"/>
      <c r="BT149" s="883"/>
      <c r="BU149" s="887"/>
      <c r="BV149" s="888"/>
      <c r="BW149" s="888"/>
      <c r="BX149" s="925"/>
      <c r="BY149" s="926"/>
      <c r="BZ149" s="927"/>
    </row>
    <row r="150" spans="1:78" ht="29.4" customHeight="1" x14ac:dyDescent="0.2">
      <c r="A150" s="946" t="s">
        <v>174</v>
      </c>
      <c r="B150" s="937"/>
      <c r="C150" s="937"/>
      <c r="D150" s="937"/>
      <c r="E150" s="947"/>
      <c r="F150" s="935" t="str">
        <f>IF($F$7="","",IF($F$7=100,"100"))</f>
        <v>100</v>
      </c>
      <c r="G150" s="936"/>
      <c r="H150" s="936"/>
      <c r="I150" s="936"/>
      <c r="J150" s="936"/>
      <c r="K150" s="937">
        <f>IF($F$7="","",IF($F$7=100,国語!$BD$47))</f>
        <v>0</v>
      </c>
      <c r="L150" s="937"/>
      <c r="M150" s="937"/>
      <c r="N150" s="937"/>
      <c r="O150" s="937"/>
      <c r="P150" s="937">
        <f>K150</f>
        <v>0</v>
      </c>
      <c r="Q150" s="937"/>
      <c r="R150" s="937"/>
      <c r="S150" s="937"/>
      <c r="T150" s="937"/>
      <c r="U150" s="938">
        <f>$U$7</f>
        <v>74</v>
      </c>
      <c r="V150" s="938"/>
      <c r="W150" s="938"/>
      <c r="X150" s="938"/>
      <c r="Y150" s="939"/>
      <c r="Z150" s="912" t="str">
        <f>IF(AND(K150&gt;=0,K150&lt;=41,$F$7&gt;0),"〇"," ")</f>
        <v>〇</v>
      </c>
      <c r="AA150" s="913"/>
      <c r="AB150" s="914"/>
      <c r="AC150" s="915" t="str">
        <f>IF(AND(K150&gt;=42,K150&lt;=63,$F$7&gt;0),"〇"," ")</f>
        <v xml:space="preserve"> </v>
      </c>
      <c r="AD150" s="913"/>
      <c r="AE150" s="914"/>
      <c r="AF150" s="915" t="str">
        <f>IF(AND(K150&gt;=64,K150&lt;=83,$F$7&gt;0),"〇"," ")</f>
        <v xml:space="preserve"> </v>
      </c>
      <c r="AG150" s="913"/>
      <c r="AH150" s="914"/>
      <c r="AI150" s="890" t="str">
        <f>IF(AND(K150&gt;=84,$F$7&gt;0),"〇"," ")</f>
        <v xml:space="preserve"> </v>
      </c>
      <c r="AJ150" s="891"/>
      <c r="AK150" s="892"/>
      <c r="AN150" s="336"/>
      <c r="AP150" s="946" t="s">
        <v>174</v>
      </c>
      <c r="AQ150" s="937"/>
      <c r="AR150" s="937"/>
      <c r="AS150" s="937"/>
      <c r="AT150" s="947"/>
      <c r="AU150" s="935" t="str">
        <f>IF($F$7="","",IF($F$7=100,"100"))</f>
        <v>100</v>
      </c>
      <c r="AV150" s="936"/>
      <c r="AW150" s="936"/>
      <c r="AX150" s="936"/>
      <c r="AY150" s="936"/>
      <c r="AZ150" s="937">
        <f>IF($F$7="","",IF($F$7=100,国語!$BD$48))</f>
        <v>0</v>
      </c>
      <c r="BA150" s="937"/>
      <c r="BB150" s="937"/>
      <c r="BC150" s="937"/>
      <c r="BD150" s="937"/>
      <c r="BE150" s="937">
        <f>AZ150</f>
        <v>0</v>
      </c>
      <c r="BF150" s="937"/>
      <c r="BG150" s="937"/>
      <c r="BH150" s="937"/>
      <c r="BI150" s="937"/>
      <c r="BJ150" s="938">
        <f>$U$7</f>
        <v>74</v>
      </c>
      <c r="BK150" s="938"/>
      <c r="BL150" s="938"/>
      <c r="BM150" s="938"/>
      <c r="BN150" s="939"/>
      <c r="BO150" s="912" t="str">
        <f>IF(AND(AZ150&gt;=0,AZ150&lt;=41,$F$7&gt;0),"〇"," ")</f>
        <v>〇</v>
      </c>
      <c r="BP150" s="913"/>
      <c r="BQ150" s="914"/>
      <c r="BR150" s="915" t="str">
        <f>IF(AND(AZ150&gt;=42,AZ150&lt;=63,$F$7&gt;0),"〇"," ")</f>
        <v xml:space="preserve"> </v>
      </c>
      <c r="BS150" s="913"/>
      <c r="BT150" s="914"/>
      <c r="BU150" s="915" t="str">
        <f>IF(AND(AZ150&gt;=64,AZ150&lt;=83,$F$7&gt;0),"〇"," ")</f>
        <v xml:space="preserve"> </v>
      </c>
      <c r="BV150" s="913"/>
      <c r="BW150" s="914"/>
      <c r="BX150" s="890" t="str">
        <f>IF(AND(AZ150&gt;=84,$F$7&gt;0),"〇"," ")</f>
        <v xml:space="preserve"> </v>
      </c>
      <c r="BY150" s="891"/>
      <c r="BZ150" s="892"/>
    </row>
    <row r="151" spans="1:78" ht="29.4" customHeight="1" thickBot="1" x14ac:dyDescent="0.25">
      <c r="A151" s="940" t="s">
        <v>175</v>
      </c>
      <c r="B151" s="941"/>
      <c r="C151" s="941"/>
      <c r="D151" s="941"/>
      <c r="E151" s="942"/>
      <c r="F151" s="943" t="str">
        <f>IF($F$8="","",IF($F$8=100,"100"))</f>
        <v>100</v>
      </c>
      <c r="G151" s="944"/>
      <c r="H151" s="944"/>
      <c r="I151" s="944"/>
      <c r="J151" s="944"/>
      <c r="K151" s="941">
        <f>IF($F$8="","",IF($F$8=100,算数!$BF$47))</f>
        <v>0</v>
      </c>
      <c r="L151" s="941"/>
      <c r="M151" s="941"/>
      <c r="N151" s="941"/>
      <c r="O151" s="941"/>
      <c r="P151" s="941">
        <f t="shared" ref="P151" si="24">K151</f>
        <v>0</v>
      </c>
      <c r="Q151" s="941"/>
      <c r="R151" s="941"/>
      <c r="S151" s="941"/>
      <c r="T151" s="941"/>
      <c r="U151" s="929">
        <f>$U$8</f>
        <v>74.900000000000006</v>
      </c>
      <c r="V151" s="929"/>
      <c r="W151" s="929"/>
      <c r="X151" s="929"/>
      <c r="Y151" s="930"/>
      <c r="Z151" s="931" t="str">
        <f>IF(AND(K151&gt;=0,K151&lt;=43,$F$8&gt;0),"〇"," ")</f>
        <v>〇</v>
      </c>
      <c r="AA151" s="932"/>
      <c r="AB151" s="933"/>
      <c r="AC151" s="945" t="str">
        <f>IF(AND(K151&gt;=44,K151&lt;=64,$F$8&gt;0),"〇"," ")</f>
        <v xml:space="preserve"> </v>
      </c>
      <c r="AD151" s="932"/>
      <c r="AE151" s="933"/>
      <c r="AF151" s="945" t="str">
        <f>IF(AND(K151&gt;=65,K151&lt;=84,$F$8&gt;0),"〇"," ")</f>
        <v xml:space="preserve"> </v>
      </c>
      <c r="AG151" s="932"/>
      <c r="AH151" s="933"/>
      <c r="AI151" s="893" t="str">
        <f>IF(AND(K151&gt;=85,$F$8&gt;0),"〇"," ")</f>
        <v xml:space="preserve"> </v>
      </c>
      <c r="AJ151" s="894"/>
      <c r="AK151" s="895"/>
      <c r="AN151" s="336"/>
      <c r="AP151" s="940" t="s">
        <v>175</v>
      </c>
      <c r="AQ151" s="941"/>
      <c r="AR151" s="941"/>
      <c r="AS151" s="941"/>
      <c r="AT151" s="942"/>
      <c r="AU151" s="943" t="str">
        <f>IF($F$8="","",IF($F$8=100,"100"))</f>
        <v>100</v>
      </c>
      <c r="AV151" s="944"/>
      <c r="AW151" s="944"/>
      <c r="AX151" s="944"/>
      <c r="AY151" s="944"/>
      <c r="AZ151" s="941">
        <f>IF($F$8="","",IF($F$8=100,算数!$BF$48))</f>
        <v>0</v>
      </c>
      <c r="BA151" s="941"/>
      <c r="BB151" s="941"/>
      <c r="BC151" s="941"/>
      <c r="BD151" s="941"/>
      <c r="BE151" s="941">
        <f t="shared" ref="BE151" si="25">AZ151</f>
        <v>0</v>
      </c>
      <c r="BF151" s="941"/>
      <c r="BG151" s="941"/>
      <c r="BH151" s="941"/>
      <c r="BI151" s="941"/>
      <c r="BJ151" s="929">
        <f>$U$8</f>
        <v>74.900000000000006</v>
      </c>
      <c r="BK151" s="929"/>
      <c r="BL151" s="929"/>
      <c r="BM151" s="929"/>
      <c r="BN151" s="930"/>
      <c r="BO151" s="931" t="str">
        <f>IF(AND(AZ151&gt;=0,AZ151&lt;=43,$F$8&gt;0),"〇"," ")</f>
        <v>〇</v>
      </c>
      <c r="BP151" s="932"/>
      <c r="BQ151" s="933"/>
      <c r="BR151" s="945" t="str">
        <f>IF(AND(AZ151&gt;=44,AZ151&lt;=64,$F$8&gt;0),"〇"," ")</f>
        <v xml:space="preserve"> </v>
      </c>
      <c r="BS151" s="932"/>
      <c r="BT151" s="933"/>
      <c r="BU151" s="945" t="str">
        <f>IF(AND(AZ151&gt;=65,AZ151&lt;=84,$F$8&gt;0),"〇"," ")</f>
        <v xml:space="preserve"> </v>
      </c>
      <c r="BV151" s="932"/>
      <c r="BW151" s="933"/>
      <c r="BX151" s="893" t="str">
        <f>IF(AND(AZ151&gt;=85,$F$8&gt;0),"〇"," ")</f>
        <v xml:space="preserve"> </v>
      </c>
      <c r="BY151" s="894"/>
      <c r="BZ151" s="895"/>
    </row>
    <row r="152" spans="1:78" ht="29.4" customHeight="1" thickBot="1" x14ac:dyDescent="0.25">
      <c r="A152" s="907" t="s">
        <v>200</v>
      </c>
      <c r="B152" s="908"/>
      <c r="C152" s="908"/>
      <c r="D152" s="908"/>
      <c r="E152" s="934"/>
      <c r="F152" s="907">
        <f>SUM($F$7:$F$8)</f>
        <v>200</v>
      </c>
      <c r="G152" s="908"/>
      <c r="H152" s="908"/>
      <c r="I152" s="908"/>
      <c r="J152" s="908"/>
      <c r="K152" s="908">
        <f>SUM(K150:K151)</f>
        <v>0</v>
      </c>
      <c r="L152" s="908"/>
      <c r="M152" s="908"/>
      <c r="N152" s="908"/>
      <c r="O152" s="908"/>
      <c r="P152" s="909">
        <f>K152/F152*100</f>
        <v>0</v>
      </c>
      <c r="Q152" s="909"/>
      <c r="R152" s="909"/>
      <c r="S152" s="909"/>
      <c r="T152" s="909"/>
      <c r="U152" s="910"/>
      <c r="V152" s="910"/>
      <c r="W152" s="910"/>
      <c r="X152" s="910"/>
      <c r="Y152" s="896"/>
      <c r="Z152" s="911"/>
      <c r="AA152" s="910"/>
      <c r="AB152" s="910"/>
      <c r="AC152" s="910"/>
      <c r="AD152" s="910"/>
      <c r="AE152" s="910"/>
      <c r="AF152" s="910"/>
      <c r="AG152" s="910"/>
      <c r="AH152" s="896"/>
      <c r="AI152" s="896"/>
      <c r="AJ152" s="897"/>
      <c r="AK152" s="898"/>
      <c r="AN152" s="336"/>
      <c r="AP152" s="907" t="s">
        <v>200</v>
      </c>
      <c r="AQ152" s="908"/>
      <c r="AR152" s="908"/>
      <c r="AS152" s="908"/>
      <c r="AT152" s="934"/>
      <c r="AU152" s="907">
        <f>SUM($F$7:$F$8)</f>
        <v>200</v>
      </c>
      <c r="AV152" s="908"/>
      <c r="AW152" s="908"/>
      <c r="AX152" s="908"/>
      <c r="AY152" s="908"/>
      <c r="AZ152" s="908">
        <f>SUM(AZ150:AZ151)</f>
        <v>0</v>
      </c>
      <c r="BA152" s="908"/>
      <c r="BB152" s="908"/>
      <c r="BC152" s="908"/>
      <c r="BD152" s="908"/>
      <c r="BE152" s="909">
        <f>AZ152/AU152*100</f>
        <v>0</v>
      </c>
      <c r="BF152" s="909"/>
      <c r="BG152" s="909"/>
      <c r="BH152" s="909"/>
      <c r="BI152" s="909"/>
      <c r="BJ152" s="910"/>
      <c r="BK152" s="910"/>
      <c r="BL152" s="910"/>
      <c r="BM152" s="910"/>
      <c r="BN152" s="896"/>
      <c r="BO152" s="911"/>
      <c r="BP152" s="910"/>
      <c r="BQ152" s="910"/>
      <c r="BR152" s="910"/>
      <c r="BS152" s="910"/>
      <c r="BT152" s="910"/>
      <c r="BU152" s="910"/>
      <c r="BV152" s="910"/>
      <c r="BW152" s="896"/>
      <c r="BX152" s="917"/>
      <c r="BY152" s="918"/>
      <c r="BZ152" s="919"/>
    </row>
    <row r="153" spans="1:78" ht="29.4" customHeight="1" x14ac:dyDescent="0.2">
      <c r="A153" s="281"/>
      <c r="B153" s="281"/>
      <c r="C153" s="281"/>
      <c r="D153" s="281"/>
      <c r="E153" s="281"/>
      <c r="F153" s="281"/>
      <c r="G153" s="281"/>
      <c r="H153" s="281"/>
      <c r="I153" s="281"/>
      <c r="J153" s="281"/>
      <c r="K153" s="281"/>
      <c r="L153" s="281"/>
      <c r="M153" s="281"/>
      <c r="N153" s="281"/>
      <c r="O153" s="281"/>
      <c r="P153" s="295"/>
      <c r="Q153" s="295"/>
      <c r="R153" s="295"/>
      <c r="S153" s="295"/>
      <c r="T153" s="295"/>
      <c r="U153" s="281"/>
      <c r="V153" s="281"/>
      <c r="W153" s="281"/>
      <c r="X153" s="281"/>
      <c r="Y153" s="281"/>
      <c r="Z153" s="281"/>
      <c r="AA153" s="281"/>
      <c r="AB153" s="281"/>
      <c r="AC153" s="281"/>
      <c r="AD153" s="281"/>
      <c r="AE153" s="281"/>
      <c r="AF153" s="281"/>
      <c r="AG153" s="281"/>
      <c r="AH153" s="281"/>
      <c r="AI153" s="281"/>
      <c r="AJ153" s="281"/>
      <c r="AK153" s="281"/>
      <c r="AN153" s="336"/>
    </row>
    <row r="154" spans="1:78" ht="15.6" customHeight="1" x14ac:dyDescent="0.2">
      <c r="A154" s="281"/>
      <c r="B154" s="281"/>
      <c r="C154" s="281"/>
      <c r="D154" s="281"/>
      <c r="E154" s="281"/>
      <c r="F154" s="281"/>
      <c r="G154" s="281"/>
      <c r="H154" s="281"/>
      <c r="I154" s="281"/>
      <c r="J154" s="281"/>
      <c r="K154" s="281"/>
      <c r="L154" s="281"/>
      <c r="M154" s="281"/>
      <c r="N154" s="281"/>
      <c r="O154" s="281"/>
      <c r="P154" s="295"/>
      <c r="Q154" s="295"/>
      <c r="R154" s="295"/>
      <c r="S154" s="295"/>
      <c r="T154" s="295"/>
      <c r="U154" s="281"/>
      <c r="V154" s="281"/>
      <c r="W154" s="281"/>
      <c r="X154" s="281"/>
      <c r="Y154" s="281"/>
      <c r="Z154" s="281"/>
      <c r="AA154" s="281"/>
      <c r="AB154" s="281"/>
      <c r="AC154" s="281"/>
      <c r="AD154" s="281"/>
      <c r="AE154" s="281"/>
      <c r="AF154" s="281"/>
      <c r="AG154" s="281"/>
      <c r="AH154" s="281"/>
      <c r="AI154" s="281"/>
      <c r="AJ154" s="281"/>
      <c r="AK154" s="281"/>
      <c r="AN154" s="336"/>
    </row>
    <row r="155" spans="1:78" ht="13.95" customHeight="1" x14ac:dyDescent="0.2">
      <c r="A155" s="296"/>
      <c r="B155" s="296"/>
      <c r="C155" s="296"/>
      <c r="D155" s="296"/>
      <c r="E155" s="296"/>
      <c r="F155" s="296"/>
      <c r="G155" s="296"/>
      <c r="H155" s="296"/>
      <c r="I155" s="296"/>
      <c r="J155" s="296"/>
      <c r="K155" s="296"/>
      <c r="L155" s="296"/>
      <c r="M155" s="296"/>
      <c r="N155" s="296"/>
      <c r="O155" s="296"/>
      <c r="P155" s="296"/>
      <c r="Q155" s="296"/>
      <c r="R155" s="296"/>
      <c r="S155" s="296"/>
      <c r="T155" s="296"/>
      <c r="U155" s="296"/>
      <c r="V155" s="296"/>
      <c r="W155" s="296"/>
      <c r="X155" s="296"/>
      <c r="Y155" s="296"/>
      <c r="Z155" s="296"/>
      <c r="AA155" s="296"/>
      <c r="AB155" s="296"/>
      <c r="AC155" s="296"/>
      <c r="AD155" s="296"/>
      <c r="AE155" s="296"/>
      <c r="AF155" s="296"/>
      <c r="AG155" s="296"/>
      <c r="AH155" s="296"/>
      <c r="AI155" s="280"/>
      <c r="AJ155" s="280"/>
      <c r="AK155" s="280"/>
      <c r="AN155" s="336"/>
    </row>
    <row r="156" spans="1:78" ht="37.950000000000003" customHeight="1" x14ac:dyDescent="0.2">
      <c r="A156" s="280"/>
      <c r="B156" s="280"/>
      <c r="C156" s="280"/>
      <c r="D156" s="280"/>
      <c r="E156" s="280"/>
      <c r="F156" s="280"/>
      <c r="G156" s="280"/>
      <c r="H156" s="280"/>
      <c r="I156" s="280"/>
      <c r="J156" s="280"/>
      <c r="K156" s="280"/>
      <c r="L156" s="280"/>
      <c r="M156" s="280"/>
      <c r="N156" s="280"/>
      <c r="O156" s="280"/>
      <c r="P156" s="280"/>
      <c r="Q156" s="280"/>
      <c r="R156" s="280"/>
      <c r="S156" s="280"/>
      <c r="T156" s="280"/>
      <c r="U156" s="280"/>
      <c r="V156" s="280"/>
      <c r="W156" s="280"/>
      <c r="X156" s="280"/>
      <c r="Y156" s="280"/>
      <c r="Z156" s="280"/>
      <c r="AA156" s="280"/>
      <c r="AB156" s="280"/>
      <c r="AC156" s="280"/>
      <c r="AD156" s="280"/>
      <c r="AE156" s="280"/>
      <c r="AF156" s="280"/>
      <c r="AG156" s="280"/>
      <c r="AH156" s="280"/>
      <c r="AI156" s="356"/>
      <c r="AJ156" s="356"/>
      <c r="AK156" s="356"/>
      <c r="AL156" s="335"/>
      <c r="AM156" s="335"/>
      <c r="AN156" s="337"/>
      <c r="AO156" s="335"/>
      <c r="AP156" s="335"/>
      <c r="AQ156" s="335"/>
      <c r="AR156" s="335"/>
      <c r="AS156" s="335"/>
      <c r="AT156" s="335"/>
      <c r="AU156" s="335"/>
      <c r="AV156" s="335"/>
      <c r="AW156" s="335"/>
      <c r="AX156" s="335"/>
      <c r="AY156" s="335"/>
      <c r="AZ156" s="335"/>
      <c r="BA156" s="335"/>
      <c r="BB156" s="335"/>
      <c r="BC156" s="335"/>
      <c r="BD156" s="335"/>
      <c r="BE156" s="335"/>
      <c r="BF156" s="335"/>
      <c r="BG156" s="335"/>
      <c r="BH156" s="335"/>
      <c r="BI156" s="335"/>
      <c r="BJ156" s="335"/>
      <c r="BK156" s="335"/>
      <c r="BL156" s="335"/>
      <c r="BM156" s="335"/>
      <c r="BN156" s="335"/>
      <c r="BO156" s="335"/>
      <c r="BP156" s="335"/>
      <c r="BQ156" s="335"/>
      <c r="BR156" s="335"/>
      <c r="BS156" s="335"/>
      <c r="BT156" s="335"/>
      <c r="BU156" s="335"/>
      <c r="BV156" s="335"/>
      <c r="BW156" s="335"/>
      <c r="BX156" s="335"/>
      <c r="BY156" s="335"/>
      <c r="BZ156" s="335"/>
    </row>
    <row r="157" spans="1:78" ht="24" customHeight="1" x14ac:dyDescent="0.2">
      <c r="A157" s="280"/>
      <c r="B157" s="962" t="s">
        <v>194</v>
      </c>
      <c r="C157" s="962"/>
      <c r="D157" s="962"/>
      <c r="E157" s="962"/>
      <c r="F157" s="962"/>
      <c r="G157" s="962"/>
      <c r="H157" s="962"/>
      <c r="I157" s="962"/>
      <c r="J157" s="962"/>
      <c r="K157" s="962"/>
      <c r="L157" s="962"/>
      <c r="M157" s="962"/>
      <c r="N157" s="962"/>
      <c r="O157" s="962"/>
      <c r="P157" s="962"/>
      <c r="Q157" s="962"/>
      <c r="R157" s="962"/>
      <c r="S157" s="962"/>
      <c r="T157" s="962"/>
      <c r="U157" s="280"/>
      <c r="V157" s="280"/>
      <c r="W157" s="280"/>
      <c r="X157" s="280"/>
      <c r="Y157" s="280"/>
      <c r="Z157" s="280"/>
      <c r="AA157" s="280"/>
      <c r="AB157" s="280"/>
      <c r="AC157" s="280"/>
      <c r="AD157" s="280"/>
      <c r="AE157" s="280"/>
      <c r="AF157" s="280"/>
      <c r="AG157" s="280"/>
      <c r="AH157" s="280"/>
      <c r="AI157" s="280"/>
      <c r="AJ157" s="280"/>
      <c r="AK157" s="280"/>
      <c r="AN157" s="336"/>
      <c r="AP157" s="280"/>
      <c r="AQ157" s="962" t="s">
        <v>194</v>
      </c>
      <c r="AR157" s="962"/>
      <c r="AS157" s="962"/>
      <c r="AT157" s="962"/>
      <c r="AU157" s="962"/>
      <c r="AV157" s="962"/>
      <c r="AW157" s="962"/>
      <c r="AX157" s="962"/>
      <c r="AY157" s="962"/>
      <c r="AZ157" s="962"/>
      <c r="BA157" s="962"/>
      <c r="BB157" s="962"/>
      <c r="BC157" s="962"/>
      <c r="BD157" s="962"/>
      <c r="BE157" s="962"/>
      <c r="BF157" s="962"/>
      <c r="BG157" s="962"/>
      <c r="BH157" s="962"/>
      <c r="BI157" s="962"/>
      <c r="BJ157" s="280"/>
      <c r="BK157" s="280"/>
      <c r="BL157" s="280"/>
      <c r="BM157" s="280"/>
      <c r="BN157" s="280"/>
      <c r="BO157" s="280"/>
      <c r="BP157" s="280"/>
      <c r="BQ157" s="280"/>
      <c r="BR157" s="280"/>
      <c r="BS157" s="280"/>
      <c r="BT157" s="280"/>
      <c r="BU157" s="280"/>
      <c r="BV157" s="280"/>
      <c r="BW157" s="280"/>
    </row>
    <row r="158" spans="1:78" ht="27" customHeight="1" x14ac:dyDescent="0.2">
      <c r="A158" s="868"/>
      <c r="B158" s="868"/>
      <c r="C158" s="280"/>
      <c r="D158" s="280"/>
      <c r="E158" s="280"/>
      <c r="F158" s="280"/>
      <c r="G158" s="280"/>
      <c r="H158" s="280"/>
      <c r="I158" s="280"/>
      <c r="J158" s="280"/>
      <c r="K158" s="957" t="s">
        <v>195</v>
      </c>
      <c r="L158" s="957"/>
      <c r="M158" s="957"/>
      <c r="N158" s="957"/>
      <c r="O158" s="957"/>
      <c r="P158" s="957"/>
      <c r="Q158" s="957"/>
      <c r="R158" s="957"/>
      <c r="S158" s="957"/>
      <c r="T158" s="957"/>
      <c r="U158" s="957"/>
      <c r="V158" s="957"/>
      <c r="W158" s="957"/>
      <c r="X158" s="957"/>
      <c r="Y158" s="957"/>
      <c r="Z158" s="957"/>
      <c r="AA158" s="957"/>
      <c r="AB158" s="957"/>
      <c r="AC158" s="280"/>
      <c r="AD158" s="280"/>
      <c r="AE158" s="280"/>
      <c r="AF158" s="280"/>
      <c r="AG158" s="280"/>
      <c r="AH158" s="280"/>
      <c r="AI158" s="280"/>
      <c r="AJ158" s="280"/>
      <c r="AK158" s="280"/>
      <c r="AN158" s="336"/>
      <c r="AP158" s="868"/>
      <c r="AQ158" s="868"/>
      <c r="AR158" s="280"/>
      <c r="AS158" s="280"/>
      <c r="AT158" s="280"/>
      <c r="AU158" s="280"/>
      <c r="AV158" s="280"/>
      <c r="AW158" s="280"/>
      <c r="AX158" s="280"/>
      <c r="AY158" s="280"/>
      <c r="AZ158" s="957" t="s">
        <v>195</v>
      </c>
      <c r="BA158" s="957"/>
      <c r="BB158" s="957"/>
      <c r="BC158" s="957"/>
      <c r="BD158" s="957"/>
      <c r="BE158" s="957"/>
      <c r="BF158" s="957"/>
      <c r="BG158" s="957"/>
      <c r="BH158" s="957"/>
      <c r="BI158" s="957"/>
      <c r="BJ158" s="957"/>
      <c r="BK158" s="957"/>
      <c r="BL158" s="957"/>
      <c r="BM158" s="957"/>
      <c r="BN158" s="957"/>
      <c r="BO158" s="957"/>
      <c r="BP158" s="957"/>
      <c r="BQ158" s="957"/>
      <c r="BR158" s="280"/>
      <c r="BS158" s="280"/>
      <c r="BT158" s="280"/>
      <c r="BU158" s="280"/>
      <c r="BV158" s="280"/>
      <c r="BW158" s="280"/>
    </row>
    <row r="159" spans="1:78" ht="27" customHeight="1" thickBot="1" x14ac:dyDescent="0.25">
      <c r="A159" s="280"/>
      <c r="B159" s="280"/>
      <c r="C159" s="280"/>
      <c r="D159" s="280"/>
      <c r="E159" s="280"/>
      <c r="F159" s="280"/>
      <c r="G159" s="280"/>
      <c r="H159" s="280"/>
      <c r="I159" s="280"/>
      <c r="J159" s="958" t="s">
        <v>224</v>
      </c>
      <c r="K159" s="958"/>
      <c r="L159" s="958"/>
      <c r="M159" s="338">
        <f>$M$3</f>
        <v>1</v>
      </c>
      <c r="N159" s="958" t="s">
        <v>196</v>
      </c>
      <c r="O159" s="958"/>
      <c r="P159" s="958"/>
      <c r="Q159" s="339"/>
      <c r="R159" s="862">
        <f>国語!$A$49</f>
        <v>27</v>
      </c>
      <c r="S159" s="862"/>
      <c r="T159" s="862" t="s">
        <v>197</v>
      </c>
      <c r="U159" s="862"/>
      <c r="V159" s="338"/>
      <c r="W159" s="338" t="s">
        <v>198</v>
      </c>
      <c r="X159" s="338"/>
      <c r="Y159" s="338"/>
      <c r="Z159" s="338"/>
      <c r="AA159" s="959">
        <f>国語!$B$49</f>
        <v>0</v>
      </c>
      <c r="AB159" s="959"/>
      <c r="AC159" s="959"/>
      <c r="AD159" s="959"/>
      <c r="AE159" s="959"/>
      <c r="AF159" s="959"/>
      <c r="AG159" s="959"/>
      <c r="AH159" s="959"/>
      <c r="AI159" s="339"/>
      <c r="AJ159" s="339"/>
      <c r="AK159" s="339"/>
      <c r="AN159" s="336"/>
      <c r="AP159" s="280"/>
      <c r="AQ159" s="280"/>
      <c r="AR159" s="280"/>
      <c r="AS159" s="280"/>
      <c r="AT159" s="280"/>
      <c r="AU159" s="280"/>
      <c r="AV159" s="280"/>
      <c r="AW159" s="280"/>
      <c r="AX159" s="280"/>
      <c r="AY159" s="958" t="s">
        <v>224</v>
      </c>
      <c r="AZ159" s="958"/>
      <c r="BA159" s="958"/>
      <c r="BB159" s="338">
        <f>$M$3</f>
        <v>1</v>
      </c>
      <c r="BC159" s="958" t="s">
        <v>196</v>
      </c>
      <c r="BD159" s="958"/>
      <c r="BE159" s="958"/>
      <c r="BF159" s="339"/>
      <c r="BG159" s="862">
        <f>国語!$A$50</f>
        <v>28</v>
      </c>
      <c r="BH159" s="862"/>
      <c r="BI159" s="862" t="s">
        <v>197</v>
      </c>
      <c r="BJ159" s="862"/>
      <c r="BK159" s="338"/>
      <c r="BL159" s="338" t="s">
        <v>198</v>
      </c>
      <c r="BM159" s="338"/>
      <c r="BN159" s="338"/>
      <c r="BO159" s="338"/>
      <c r="BP159" s="959">
        <f>国語!$B$50</f>
        <v>0</v>
      </c>
      <c r="BQ159" s="959"/>
      <c r="BR159" s="959"/>
      <c r="BS159" s="959"/>
      <c r="BT159" s="959"/>
      <c r="BU159" s="959"/>
      <c r="BV159" s="959"/>
      <c r="BW159" s="959"/>
    </row>
    <row r="160" spans="1:78" ht="15.6" customHeight="1" x14ac:dyDescent="0.2">
      <c r="A160" s="899" t="s">
        <v>199</v>
      </c>
      <c r="B160" s="900"/>
      <c r="C160" s="900"/>
      <c r="D160" s="900"/>
      <c r="E160" s="900"/>
      <c r="F160" s="899" t="s">
        <v>201</v>
      </c>
      <c r="G160" s="900"/>
      <c r="H160" s="900"/>
      <c r="I160" s="900"/>
      <c r="J160" s="901"/>
      <c r="K160" s="875" t="s">
        <v>260</v>
      </c>
      <c r="L160" s="876"/>
      <c r="M160" s="876"/>
      <c r="N160" s="876"/>
      <c r="O160" s="877"/>
      <c r="P160" s="875" t="s">
        <v>260</v>
      </c>
      <c r="Q160" s="876"/>
      <c r="R160" s="876"/>
      <c r="S160" s="876"/>
      <c r="T160" s="877"/>
      <c r="U160" s="875" t="s">
        <v>261</v>
      </c>
      <c r="V160" s="876"/>
      <c r="W160" s="876"/>
      <c r="X160" s="876"/>
      <c r="Y160" s="906"/>
      <c r="Z160" s="948" t="s">
        <v>205</v>
      </c>
      <c r="AA160" s="949"/>
      <c r="AB160" s="950"/>
      <c r="AC160" s="875" t="s">
        <v>259</v>
      </c>
      <c r="AD160" s="876"/>
      <c r="AE160" s="877"/>
      <c r="AF160" s="916" t="s">
        <v>173</v>
      </c>
      <c r="AG160" s="900"/>
      <c r="AH160" s="900"/>
      <c r="AI160" s="875" t="s">
        <v>242</v>
      </c>
      <c r="AJ160" s="876"/>
      <c r="AK160" s="884"/>
      <c r="AN160" s="336"/>
      <c r="AP160" s="899" t="s">
        <v>199</v>
      </c>
      <c r="AQ160" s="900"/>
      <c r="AR160" s="900"/>
      <c r="AS160" s="900"/>
      <c r="AT160" s="900"/>
      <c r="AU160" s="899" t="s">
        <v>201</v>
      </c>
      <c r="AV160" s="900"/>
      <c r="AW160" s="900"/>
      <c r="AX160" s="900"/>
      <c r="AY160" s="901"/>
      <c r="AZ160" s="875" t="s">
        <v>260</v>
      </c>
      <c r="BA160" s="876"/>
      <c r="BB160" s="876"/>
      <c r="BC160" s="876"/>
      <c r="BD160" s="877"/>
      <c r="BE160" s="875" t="s">
        <v>260</v>
      </c>
      <c r="BF160" s="876"/>
      <c r="BG160" s="876"/>
      <c r="BH160" s="876"/>
      <c r="BI160" s="877"/>
      <c r="BJ160" s="875" t="s">
        <v>261</v>
      </c>
      <c r="BK160" s="876"/>
      <c r="BL160" s="876"/>
      <c r="BM160" s="876"/>
      <c r="BN160" s="906"/>
      <c r="BO160" s="948" t="s">
        <v>205</v>
      </c>
      <c r="BP160" s="949"/>
      <c r="BQ160" s="950"/>
      <c r="BR160" s="875" t="s">
        <v>259</v>
      </c>
      <c r="BS160" s="876"/>
      <c r="BT160" s="877"/>
      <c r="BU160" s="916" t="s">
        <v>173</v>
      </c>
      <c r="BV160" s="900"/>
      <c r="BW160" s="900"/>
      <c r="BX160" s="920" t="s">
        <v>242</v>
      </c>
      <c r="BY160" s="921"/>
      <c r="BZ160" s="922"/>
    </row>
    <row r="161" spans="1:78" ht="15.6" customHeight="1" x14ac:dyDescent="0.2">
      <c r="A161" s="902"/>
      <c r="B161" s="862"/>
      <c r="C161" s="862"/>
      <c r="D161" s="862"/>
      <c r="E161" s="862"/>
      <c r="F161" s="902"/>
      <c r="G161" s="862"/>
      <c r="H161" s="862"/>
      <c r="I161" s="862"/>
      <c r="J161" s="903"/>
      <c r="K161" s="878" t="s">
        <v>223</v>
      </c>
      <c r="L161" s="879"/>
      <c r="M161" s="879"/>
      <c r="N161" s="879"/>
      <c r="O161" s="880"/>
      <c r="P161" s="878" t="s">
        <v>202</v>
      </c>
      <c r="Q161" s="879"/>
      <c r="R161" s="879"/>
      <c r="S161" s="879"/>
      <c r="T161" s="880"/>
      <c r="U161" s="878" t="s">
        <v>202</v>
      </c>
      <c r="V161" s="879"/>
      <c r="W161" s="879"/>
      <c r="X161" s="879"/>
      <c r="Y161" s="960"/>
      <c r="Z161" s="951"/>
      <c r="AA161" s="952"/>
      <c r="AB161" s="953"/>
      <c r="AC161" s="878" t="s">
        <v>173</v>
      </c>
      <c r="AD161" s="879"/>
      <c r="AE161" s="880"/>
      <c r="AF161" s="885"/>
      <c r="AG161" s="862"/>
      <c r="AH161" s="862"/>
      <c r="AI161" s="885" t="s">
        <v>173</v>
      </c>
      <c r="AJ161" s="862"/>
      <c r="AK161" s="886"/>
      <c r="AN161" s="336"/>
      <c r="AP161" s="902"/>
      <c r="AQ161" s="862"/>
      <c r="AR161" s="862"/>
      <c r="AS161" s="862"/>
      <c r="AT161" s="862"/>
      <c r="AU161" s="902"/>
      <c r="AV161" s="862"/>
      <c r="AW161" s="862"/>
      <c r="AX161" s="862"/>
      <c r="AY161" s="903"/>
      <c r="AZ161" s="878" t="s">
        <v>223</v>
      </c>
      <c r="BA161" s="879"/>
      <c r="BB161" s="879"/>
      <c r="BC161" s="879"/>
      <c r="BD161" s="880"/>
      <c r="BE161" s="878" t="s">
        <v>202</v>
      </c>
      <c r="BF161" s="879"/>
      <c r="BG161" s="879"/>
      <c r="BH161" s="879"/>
      <c r="BI161" s="880"/>
      <c r="BJ161" s="878" t="s">
        <v>202</v>
      </c>
      <c r="BK161" s="879"/>
      <c r="BL161" s="879"/>
      <c r="BM161" s="879"/>
      <c r="BN161" s="960"/>
      <c r="BO161" s="951"/>
      <c r="BP161" s="952"/>
      <c r="BQ161" s="953"/>
      <c r="BR161" s="878" t="s">
        <v>173</v>
      </c>
      <c r="BS161" s="879"/>
      <c r="BT161" s="880"/>
      <c r="BU161" s="885"/>
      <c r="BV161" s="862"/>
      <c r="BW161" s="862"/>
      <c r="BX161" s="923" t="s">
        <v>173</v>
      </c>
      <c r="BY161" s="734"/>
      <c r="BZ161" s="924"/>
    </row>
    <row r="162" spans="1:78" ht="15.6" customHeight="1" thickBot="1" x14ac:dyDescent="0.25">
      <c r="A162" s="904"/>
      <c r="B162" s="888"/>
      <c r="C162" s="888"/>
      <c r="D162" s="888"/>
      <c r="E162" s="888"/>
      <c r="F162" s="904"/>
      <c r="G162" s="888"/>
      <c r="H162" s="888"/>
      <c r="I162" s="888"/>
      <c r="J162" s="905"/>
      <c r="K162" s="881"/>
      <c r="L162" s="882"/>
      <c r="M162" s="882"/>
      <c r="N162" s="882"/>
      <c r="O162" s="883"/>
      <c r="P162" s="881"/>
      <c r="Q162" s="882"/>
      <c r="R162" s="882"/>
      <c r="S162" s="882"/>
      <c r="T162" s="883"/>
      <c r="U162" s="881"/>
      <c r="V162" s="882"/>
      <c r="W162" s="882"/>
      <c r="X162" s="882"/>
      <c r="Y162" s="961"/>
      <c r="Z162" s="954"/>
      <c r="AA162" s="955"/>
      <c r="AB162" s="956"/>
      <c r="AC162" s="881"/>
      <c r="AD162" s="882"/>
      <c r="AE162" s="883"/>
      <c r="AF162" s="887"/>
      <c r="AG162" s="888"/>
      <c r="AH162" s="888"/>
      <c r="AI162" s="887"/>
      <c r="AJ162" s="888"/>
      <c r="AK162" s="889"/>
      <c r="AN162" s="336"/>
      <c r="AP162" s="904"/>
      <c r="AQ162" s="888"/>
      <c r="AR162" s="888"/>
      <c r="AS162" s="888"/>
      <c r="AT162" s="888"/>
      <c r="AU162" s="904"/>
      <c r="AV162" s="888"/>
      <c r="AW162" s="888"/>
      <c r="AX162" s="888"/>
      <c r="AY162" s="905"/>
      <c r="AZ162" s="881"/>
      <c r="BA162" s="882"/>
      <c r="BB162" s="882"/>
      <c r="BC162" s="882"/>
      <c r="BD162" s="883"/>
      <c r="BE162" s="881"/>
      <c r="BF162" s="882"/>
      <c r="BG162" s="882"/>
      <c r="BH162" s="882"/>
      <c r="BI162" s="883"/>
      <c r="BJ162" s="881"/>
      <c r="BK162" s="882"/>
      <c r="BL162" s="882"/>
      <c r="BM162" s="882"/>
      <c r="BN162" s="961"/>
      <c r="BO162" s="954"/>
      <c r="BP162" s="955"/>
      <c r="BQ162" s="956"/>
      <c r="BR162" s="881"/>
      <c r="BS162" s="882"/>
      <c r="BT162" s="883"/>
      <c r="BU162" s="887"/>
      <c r="BV162" s="888"/>
      <c r="BW162" s="888"/>
      <c r="BX162" s="925"/>
      <c r="BY162" s="926"/>
      <c r="BZ162" s="927"/>
    </row>
    <row r="163" spans="1:78" ht="29.4" customHeight="1" x14ac:dyDescent="0.2">
      <c r="A163" s="946" t="s">
        <v>174</v>
      </c>
      <c r="B163" s="937"/>
      <c r="C163" s="937"/>
      <c r="D163" s="937"/>
      <c r="E163" s="947"/>
      <c r="F163" s="935" t="str">
        <f>IF($F$7="","",IF($F$7=100,"100"))</f>
        <v>100</v>
      </c>
      <c r="G163" s="936"/>
      <c r="H163" s="936"/>
      <c r="I163" s="936"/>
      <c r="J163" s="936"/>
      <c r="K163" s="937">
        <f>IF($F$7="","",IF($F$7=100,国語!$BD$49))</f>
        <v>0</v>
      </c>
      <c r="L163" s="937"/>
      <c r="M163" s="937"/>
      <c r="N163" s="937"/>
      <c r="O163" s="937"/>
      <c r="P163" s="937">
        <f>K163</f>
        <v>0</v>
      </c>
      <c r="Q163" s="937"/>
      <c r="R163" s="937"/>
      <c r="S163" s="937"/>
      <c r="T163" s="937"/>
      <c r="U163" s="938">
        <f>$U$7</f>
        <v>74</v>
      </c>
      <c r="V163" s="938"/>
      <c r="W163" s="938"/>
      <c r="X163" s="938"/>
      <c r="Y163" s="939"/>
      <c r="Z163" s="912" t="str">
        <f>IF(AND(K163&gt;=0,K163&lt;=41,$F$7&gt;0),"〇"," ")</f>
        <v>〇</v>
      </c>
      <c r="AA163" s="913"/>
      <c r="AB163" s="914"/>
      <c r="AC163" s="915" t="str">
        <f>IF(AND(K163&gt;=42,K163&lt;=63,$F$7&gt;0),"〇"," ")</f>
        <v xml:space="preserve"> </v>
      </c>
      <c r="AD163" s="913"/>
      <c r="AE163" s="914"/>
      <c r="AF163" s="915" t="str">
        <f>IF(AND(K163&gt;=64,K163&lt;=83,$F$7&gt;0),"〇"," ")</f>
        <v xml:space="preserve"> </v>
      </c>
      <c r="AG163" s="913"/>
      <c r="AH163" s="914"/>
      <c r="AI163" s="890" t="str">
        <f>IF(AND(K163&gt;=84,$F$7&gt;0),"〇"," ")</f>
        <v xml:space="preserve"> </v>
      </c>
      <c r="AJ163" s="891"/>
      <c r="AK163" s="892"/>
      <c r="AN163" s="336"/>
      <c r="AP163" s="946" t="s">
        <v>174</v>
      </c>
      <c r="AQ163" s="937"/>
      <c r="AR163" s="937"/>
      <c r="AS163" s="937"/>
      <c r="AT163" s="947"/>
      <c r="AU163" s="935" t="str">
        <f>IF($F$7="","",IF($F$7=100,"100"))</f>
        <v>100</v>
      </c>
      <c r="AV163" s="936"/>
      <c r="AW163" s="936"/>
      <c r="AX163" s="936"/>
      <c r="AY163" s="936"/>
      <c r="AZ163" s="937">
        <f>IF($F$7="","",IF($F$7=100,国語!$BD$50))</f>
        <v>0</v>
      </c>
      <c r="BA163" s="937"/>
      <c r="BB163" s="937"/>
      <c r="BC163" s="937"/>
      <c r="BD163" s="937"/>
      <c r="BE163" s="937">
        <f>AZ163</f>
        <v>0</v>
      </c>
      <c r="BF163" s="937"/>
      <c r="BG163" s="937"/>
      <c r="BH163" s="937"/>
      <c r="BI163" s="937"/>
      <c r="BJ163" s="938">
        <f>$U$7</f>
        <v>74</v>
      </c>
      <c r="BK163" s="938"/>
      <c r="BL163" s="938"/>
      <c r="BM163" s="938"/>
      <c r="BN163" s="939"/>
      <c r="BO163" s="912" t="str">
        <f>IF(AND(AZ163&gt;=0,AZ163&lt;=41,$F$7&gt;0),"〇"," ")</f>
        <v>〇</v>
      </c>
      <c r="BP163" s="913"/>
      <c r="BQ163" s="914"/>
      <c r="BR163" s="915" t="str">
        <f>IF(AND(AZ163&gt;=42,AZ163&lt;=63,$F$7&gt;0),"〇"," ")</f>
        <v xml:space="preserve"> </v>
      </c>
      <c r="BS163" s="913"/>
      <c r="BT163" s="914"/>
      <c r="BU163" s="915" t="str">
        <f>IF(AND(AZ163&gt;=64,AZ163&lt;=83,$F$7&gt;0),"〇"," ")</f>
        <v xml:space="preserve"> </v>
      </c>
      <c r="BV163" s="913"/>
      <c r="BW163" s="914"/>
      <c r="BX163" s="890" t="str">
        <f>IF(AND(AZ163&gt;=84,$F$7&gt;0),"〇"," ")</f>
        <v xml:space="preserve"> </v>
      </c>
      <c r="BY163" s="891"/>
      <c r="BZ163" s="892"/>
    </row>
    <row r="164" spans="1:78" ht="29.4" customHeight="1" thickBot="1" x14ac:dyDescent="0.25">
      <c r="A164" s="940" t="s">
        <v>175</v>
      </c>
      <c r="B164" s="941"/>
      <c r="C164" s="941"/>
      <c r="D164" s="941"/>
      <c r="E164" s="942"/>
      <c r="F164" s="943" t="str">
        <f>IF($F$8="","",IF($F$8=100,"100"))</f>
        <v>100</v>
      </c>
      <c r="G164" s="944"/>
      <c r="H164" s="944"/>
      <c r="I164" s="944"/>
      <c r="J164" s="944"/>
      <c r="K164" s="941">
        <f>IF($F$8="","",IF($F$8=100,算数!$BF$49))</f>
        <v>0</v>
      </c>
      <c r="L164" s="941"/>
      <c r="M164" s="941"/>
      <c r="N164" s="941"/>
      <c r="O164" s="941"/>
      <c r="P164" s="941">
        <f t="shared" ref="P164" si="26">K164</f>
        <v>0</v>
      </c>
      <c r="Q164" s="941"/>
      <c r="R164" s="941"/>
      <c r="S164" s="941"/>
      <c r="T164" s="941"/>
      <c r="U164" s="929">
        <f>$U$8</f>
        <v>74.900000000000006</v>
      </c>
      <c r="V164" s="929"/>
      <c r="W164" s="929"/>
      <c r="X164" s="929"/>
      <c r="Y164" s="930"/>
      <c r="Z164" s="931" t="str">
        <f>IF(AND(K164&gt;=0,K164&lt;=43,$F$8&gt;0),"〇"," ")</f>
        <v>〇</v>
      </c>
      <c r="AA164" s="932"/>
      <c r="AB164" s="933"/>
      <c r="AC164" s="945" t="str">
        <f>IF(AND(K164&gt;=44,K164&lt;=64,$F$8&gt;0),"〇"," ")</f>
        <v xml:space="preserve"> </v>
      </c>
      <c r="AD164" s="932"/>
      <c r="AE164" s="933"/>
      <c r="AF164" s="945" t="str">
        <f>IF(AND(K164&gt;=65,K164&lt;=84,$F$8&gt;0),"〇"," ")</f>
        <v xml:space="preserve"> </v>
      </c>
      <c r="AG164" s="932"/>
      <c r="AH164" s="933"/>
      <c r="AI164" s="893" t="str">
        <f>IF(AND(K164&gt;=85,$F$8&gt;0),"〇"," ")</f>
        <v xml:space="preserve"> </v>
      </c>
      <c r="AJ164" s="894"/>
      <c r="AK164" s="895"/>
      <c r="AN164" s="336"/>
      <c r="AP164" s="940" t="s">
        <v>175</v>
      </c>
      <c r="AQ164" s="941"/>
      <c r="AR164" s="941"/>
      <c r="AS164" s="941"/>
      <c r="AT164" s="942"/>
      <c r="AU164" s="943" t="str">
        <f>IF($F$8="","",IF($F$8=100,"100"))</f>
        <v>100</v>
      </c>
      <c r="AV164" s="944"/>
      <c r="AW164" s="944"/>
      <c r="AX164" s="944"/>
      <c r="AY164" s="944"/>
      <c r="AZ164" s="941">
        <f>IF($F$8="","",IF($F$8=100,算数!$BF$50))</f>
        <v>0</v>
      </c>
      <c r="BA164" s="941"/>
      <c r="BB164" s="941"/>
      <c r="BC164" s="941"/>
      <c r="BD164" s="941"/>
      <c r="BE164" s="941">
        <f t="shared" ref="BE164" si="27">AZ164</f>
        <v>0</v>
      </c>
      <c r="BF164" s="941"/>
      <c r="BG164" s="941"/>
      <c r="BH164" s="941"/>
      <c r="BI164" s="941"/>
      <c r="BJ164" s="929">
        <f>$U$8</f>
        <v>74.900000000000006</v>
      </c>
      <c r="BK164" s="929"/>
      <c r="BL164" s="929"/>
      <c r="BM164" s="929"/>
      <c r="BN164" s="930"/>
      <c r="BO164" s="931" t="str">
        <f>IF(AND(AZ164&gt;=0,AZ164&lt;=43,$F$8&gt;0),"〇"," ")</f>
        <v>〇</v>
      </c>
      <c r="BP164" s="932"/>
      <c r="BQ164" s="933"/>
      <c r="BR164" s="945" t="str">
        <f>IF(AND(AZ164&gt;=44,AZ164&lt;=64,$F$8&gt;0),"〇"," ")</f>
        <v xml:space="preserve"> </v>
      </c>
      <c r="BS164" s="932"/>
      <c r="BT164" s="933"/>
      <c r="BU164" s="945" t="str">
        <f>IF(AND(AZ164&gt;=65,AZ164&lt;=84,$F$8&gt;0),"〇"," ")</f>
        <v xml:space="preserve"> </v>
      </c>
      <c r="BV164" s="932"/>
      <c r="BW164" s="933"/>
      <c r="BX164" s="893" t="str">
        <f>IF(AND(AZ164&gt;=85,$F$8&gt;0),"〇"," ")</f>
        <v xml:space="preserve"> </v>
      </c>
      <c r="BY164" s="894"/>
      <c r="BZ164" s="895"/>
    </row>
    <row r="165" spans="1:78" ht="29.4" customHeight="1" thickBot="1" x14ac:dyDescent="0.25">
      <c r="A165" s="907" t="s">
        <v>200</v>
      </c>
      <c r="B165" s="908"/>
      <c r="C165" s="908"/>
      <c r="D165" s="908"/>
      <c r="E165" s="934"/>
      <c r="F165" s="907">
        <f>SUM($F$7:$F$8)</f>
        <v>200</v>
      </c>
      <c r="G165" s="908"/>
      <c r="H165" s="908"/>
      <c r="I165" s="908"/>
      <c r="J165" s="908"/>
      <c r="K165" s="908">
        <f>SUM(K163:K164)</f>
        <v>0</v>
      </c>
      <c r="L165" s="908"/>
      <c r="M165" s="908"/>
      <c r="N165" s="908"/>
      <c r="O165" s="908"/>
      <c r="P165" s="909">
        <f>K165/F165*100</f>
        <v>0</v>
      </c>
      <c r="Q165" s="909"/>
      <c r="R165" s="909"/>
      <c r="S165" s="909"/>
      <c r="T165" s="909"/>
      <c r="U165" s="910"/>
      <c r="V165" s="910"/>
      <c r="W165" s="910"/>
      <c r="X165" s="910"/>
      <c r="Y165" s="896"/>
      <c r="Z165" s="911"/>
      <c r="AA165" s="910"/>
      <c r="AB165" s="910"/>
      <c r="AC165" s="910"/>
      <c r="AD165" s="910"/>
      <c r="AE165" s="910"/>
      <c r="AF165" s="910"/>
      <c r="AG165" s="910"/>
      <c r="AH165" s="896"/>
      <c r="AI165" s="896"/>
      <c r="AJ165" s="897"/>
      <c r="AK165" s="898"/>
      <c r="AN165" s="336"/>
      <c r="AP165" s="907" t="s">
        <v>200</v>
      </c>
      <c r="AQ165" s="908"/>
      <c r="AR165" s="908"/>
      <c r="AS165" s="908"/>
      <c r="AT165" s="934"/>
      <c r="AU165" s="907">
        <f>SUM($F$7:$F$8)</f>
        <v>200</v>
      </c>
      <c r="AV165" s="908"/>
      <c r="AW165" s="908"/>
      <c r="AX165" s="908"/>
      <c r="AY165" s="908"/>
      <c r="AZ165" s="908">
        <f>SUM(AZ163:AZ164)</f>
        <v>0</v>
      </c>
      <c r="BA165" s="908"/>
      <c r="BB165" s="908"/>
      <c r="BC165" s="908"/>
      <c r="BD165" s="908"/>
      <c r="BE165" s="909">
        <f>AZ165/AU165*100</f>
        <v>0</v>
      </c>
      <c r="BF165" s="909"/>
      <c r="BG165" s="909"/>
      <c r="BH165" s="909"/>
      <c r="BI165" s="909"/>
      <c r="BJ165" s="910"/>
      <c r="BK165" s="910"/>
      <c r="BL165" s="910"/>
      <c r="BM165" s="910"/>
      <c r="BN165" s="896"/>
      <c r="BO165" s="911"/>
      <c r="BP165" s="910"/>
      <c r="BQ165" s="910"/>
      <c r="BR165" s="910"/>
      <c r="BS165" s="910"/>
      <c r="BT165" s="910"/>
      <c r="BU165" s="910"/>
      <c r="BV165" s="910"/>
      <c r="BW165" s="896"/>
      <c r="BX165" s="917"/>
      <c r="BY165" s="918"/>
      <c r="BZ165" s="919"/>
    </row>
    <row r="166" spans="1:78" ht="24" customHeight="1" x14ac:dyDescent="0.2">
      <c r="A166" s="280"/>
      <c r="B166" s="280"/>
      <c r="C166" s="280"/>
      <c r="D166" s="280"/>
      <c r="E166" s="280"/>
      <c r="F166" s="280"/>
      <c r="G166" s="280"/>
      <c r="H166" s="280"/>
      <c r="I166" s="280"/>
      <c r="J166" s="280"/>
      <c r="K166" s="280"/>
      <c r="L166" s="280"/>
      <c r="M166" s="280"/>
      <c r="N166" s="280"/>
      <c r="O166" s="280"/>
      <c r="P166" s="280"/>
      <c r="Q166" s="280"/>
      <c r="R166" s="280"/>
      <c r="S166" s="280"/>
      <c r="T166" s="280"/>
      <c r="U166" s="280"/>
      <c r="V166" s="280"/>
      <c r="W166" s="280"/>
      <c r="X166" s="280"/>
      <c r="Y166" s="280"/>
      <c r="Z166" s="280"/>
      <c r="AA166" s="280"/>
      <c r="AB166" s="280"/>
      <c r="AC166" s="280"/>
      <c r="AD166" s="280"/>
      <c r="AE166" s="280"/>
      <c r="AF166" s="280"/>
      <c r="AG166" s="280"/>
      <c r="AH166" s="280"/>
      <c r="AI166" s="280"/>
      <c r="AJ166" s="280"/>
      <c r="AK166" s="280"/>
      <c r="AN166" s="336"/>
    </row>
    <row r="167" spans="1:78" x14ac:dyDescent="0.2">
      <c r="AN167" s="336"/>
    </row>
    <row r="168" spans="1:78" ht="24" customHeight="1" x14ac:dyDescent="0.2">
      <c r="A168" s="280"/>
      <c r="B168" s="962" t="s">
        <v>194</v>
      </c>
      <c r="C168" s="962"/>
      <c r="D168" s="962"/>
      <c r="E168" s="962"/>
      <c r="F168" s="962"/>
      <c r="G168" s="962"/>
      <c r="H168" s="962"/>
      <c r="I168" s="962"/>
      <c r="J168" s="962"/>
      <c r="K168" s="962"/>
      <c r="L168" s="962"/>
      <c r="M168" s="962"/>
      <c r="N168" s="962"/>
      <c r="O168" s="962"/>
      <c r="P168" s="962"/>
      <c r="Q168" s="962"/>
      <c r="R168" s="962"/>
      <c r="S168" s="962"/>
      <c r="T168" s="962"/>
      <c r="U168" s="280"/>
      <c r="V168" s="280"/>
      <c r="W168" s="280"/>
      <c r="X168" s="280"/>
      <c r="Y168" s="280"/>
      <c r="Z168" s="280"/>
      <c r="AA168" s="280"/>
      <c r="AB168" s="280"/>
      <c r="AC168" s="280"/>
      <c r="AD168" s="280"/>
      <c r="AE168" s="280"/>
      <c r="AF168" s="280"/>
      <c r="AG168" s="280"/>
      <c r="AH168" s="280"/>
      <c r="AI168" s="280"/>
      <c r="AJ168" s="280"/>
      <c r="AK168" s="280"/>
      <c r="AN168" s="336"/>
      <c r="AP168" s="280"/>
      <c r="AQ168" s="962" t="s">
        <v>194</v>
      </c>
      <c r="AR168" s="962"/>
      <c r="AS168" s="962"/>
      <c r="AT168" s="962"/>
      <c r="AU168" s="962"/>
      <c r="AV168" s="962"/>
      <c r="AW168" s="962"/>
      <c r="AX168" s="962"/>
      <c r="AY168" s="962"/>
      <c r="AZ168" s="962"/>
      <c r="BA168" s="962"/>
      <c r="BB168" s="962"/>
      <c r="BC168" s="962"/>
      <c r="BD168" s="962"/>
      <c r="BE168" s="962"/>
      <c r="BF168" s="962"/>
      <c r="BG168" s="962"/>
      <c r="BH168" s="962"/>
      <c r="BI168" s="962"/>
      <c r="BJ168" s="280"/>
      <c r="BK168" s="280"/>
      <c r="BL168" s="280"/>
      <c r="BM168" s="280"/>
      <c r="BN168" s="280"/>
      <c r="BO168" s="280"/>
      <c r="BP168" s="280"/>
      <c r="BQ168" s="280"/>
      <c r="BR168" s="280"/>
      <c r="BS168" s="280"/>
      <c r="BT168" s="280"/>
      <c r="BU168" s="280"/>
      <c r="BV168" s="280"/>
      <c r="BW168" s="280"/>
    </row>
    <row r="169" spans="1:78" ht="27" customHeight="1" x14ac:dyDescent="0.2">
      <c r="A169" s="868"/>
      <c r="B169" s="868"/>
      <c r="C169" s="280"/>
      <c r="D169" s="280"/>
      <c r="E169" s="280"/>
      <c r="F169" s="280"/>
      <c r="G169" s="280"/>
      <c r="H169" s="280"/>
      <c r="I169" s="280"/>
      <c r="J169" s="280"/>
      <c r="K169" s="957" t="s">
        <v>195</v>
      </c>
      <c r="L169" s="957"/>
      <c r="M169" s="957"/>
      <c r="N169" s="957"/>
      <c r="O169" s="957"/>
      <c r="P169" s="957"/>
      <c r="Q169" s="957"/>
      <c r="R169" s="957"/>
      <c r="S169" s="957"/>
      <c r="T169" s="957"/>
      <c r="U169" s="957"/>
      <c r="V169" s="957"/>
      <c r="W169" s="957"/>
      <c r="X169" s="957"/>
      <c r="Y169" s="957"/>
      <c r="Z169" s="957"/>
      <c r="AA169" s="957"/>
      <c r="AB169" s="957"/>
      <c r="AC169" s="280"/>
      <c r="AD169" s="280"/>
      <c r="AE169" s="280"/>
      <c r="AF169" s="280"/>
      <c r="AG169" s="280"/>
      <c r="AH169" s="280"/>
      <c r="AI169" s="280"/>
      <c r="AJ169" s="280"/>
      <c r="AK169" s="280"/>
      <c r="AN169" s="336"/>
      <c r="AP169" s="868"/>
      <c r="AQ169" s="868"/>
      <c r="AR169" s="280"/>
      <c r="AS169" s="280"/>
      <c r="AT169" s="280"/>
      <c r="AU169" s="280"/>
      <c r="AV169" s="280"/>
      <c r="AW169" s="280"/>
      <c r="AX169" s="280"/>
      <c r="AY169" s="280"/>
      <c r="AZ169" s="957" t="s">
        <v>195</v>
      </c>
      <c r="BA169" s="957"/>
      <c r="BB169" s="957"/>
      <c r="BC169" s="957"/>
      <c r="BD169" s="957"/>
      <c r="BE169" s="957"/>
      <c r="BF169" s="957"/>
      <c r="BG169" s="957"/>
      <c r="BH169" s="957"/>
      <c r="BI169" s="957"/>
      <c r="BJ169" s="957"/>
      <c r="BK169" s="957"/>
      <c r="BL169" s="957"/>
      <c r="BM169" s="957"/>
      <c r="BN169" s="957"/>
      <c r="BO169" s="957"/>
      <c r="BP169" s="957"/>
      <c r="BQ169" s="957"/>
      <c r="BR169" s="280"/>
      <c r="BS169" s="280"/>
      <c r="BT169" s="280"/>
      <c r="BU169" s="280"/>
      <c r="BV169" s="280"/>
      <c r="BW169" s="280"/>
    </row>
    <row r="170" spans="1:78" ht="27" customHeight="1" thickBot="1" x14ac:dyDescent="0.25">
      <c r="A170" s="280"/>
      <c r="B170" s="280"/>
      <c r="C170" s="280"/>
      <c r="D170" s="280"/>
      <c r="E170" s="280"/>
      <c r="F170" s="280"/>
      <c r="G170" s="280"/>
      <c r="H170" s="280"/>
      <c r="I170" s="280"/>
      <c r="J170" s="958" t="s">
        <v>224</v>
      </c>
      <c r="K170" s="958"/>
      <c r="L170" s="958"/>
      <c r="M170" s="338">
        <f>$M$3</f>
        <v>1</v>
      </c>
      <c r="N170" s="958" t="s">
        <v>196</v>
      </c>
      <c r="O170" s="958"/>
      <c r="P170" s="958"/>
      <c r="Q170" s="339"/>
      <c r="R170" s="862">
        <f>国語!$A$51</f>
        <v>29</v>
      </c>
      <c r="S170" s="862"/>
      <c r="T170" s="862" t="s">
        <v>197</v>
      </c>
      <c r="U170" s="862"/>
      <c r="V170" s="338"/>
      <c r="W170" s="338" t="s">
        <v>198</v>
      </c>
      <c r="X170" s="338"/>
      <c r="Y170" s="338"/>
      <c r="Z170" s="338"/>
      <c r="AA170" s="959">
        <f>国語!$B$51</f>
        <v>0</v>
      </c>
      <c r="AB170" s="959"/>
      <c r="AC170" s="959"/>
      <c r="AD170" s="959"/>
      <c r="AE170" s="959"/>
      <c r="AF170" s="959"/>
      <c r="AG170" s="959"/>
      <c r="AH170" s="959"/>
      <c r="AI170" s="339"/>
      <c r="AJ170" s="339"/>
      <c r="AK170" s="339"/>
      <c r="AN170" s="336"/>
      <c r="AP170" s="280"/>
      <c r="AQ170" s="280"/>
      <c r="AR170" s="280"/>
      <c r="AS170" s="280"/>
      <c r="AT170" s="280"/>
      <c r="AU170" s="280"/>
      <c r="AV170" s="280"/>
      <c r="AW170" s="280"/>
      <c r="AX170" s="280"/>
      <c r="AY170" s="958" t="s">
        <v>224</v>
      </c>
      <c r="AZ170" s="958"/>
      <c r="BA170" s="958"/>
      <c r="BB170" s="338">
        <f>$M$3</f>
        <v>1</v>
      </c>
      <c r="BC170" s="958" t="s">
        <v>196</v>
      </c>
      <c r="BD170" s="958"/>
      <c r="BE170" s="958"/>
      <c r="BF170" s="339"/>
      <c r="BG170" s="862">
        <f>国語!$A$52</f>
        <v>30</v>
      </c>
      <c r="BH170" s="862"/>
      <c r="BI170" s="862" t="s">
        <v>197</v>
      </c>
      <c r="BJ170" s="862"/>
      <c r="BK170" s="338"/>
      <c r="BL170" s="338" t="s">
        <v>198</v>
      </c>
      <c r="BM170" s="338"/>
      <c r="BN170" s="338"/>
      <c r="BO170" s="338"/>
      <c r="BP170" s="959">
        <f>国語!$B$52</f>
        <v>0</v>
      </c>
      <c r="BQ170" s="959"/>
      <c r="BR170" s="959"/>
      <c r="BS170" s="959"/>
      <c r="BT170" s="959"/>
      <c r="BU170" s="959"/>
      <c r="BV170" s="959"/>
      <c r="BW170" s="959"/>
    </row>
    <row r="171" spans="1:78" ht="13.95" customHeight="1" x14ac:dyDescent="0.2">
      <c r="A171" s="899" t="s">
        <v>199</v>
      </c>
      <c r="B171" s="900"/>
      <c r="C171" s="900"/>
      <c r="D171" s="900"/>
      <c r="E171" s="900"/>
      <c r="F171" s="899" t="s">
        <v>201</v>
      </c>
      <c r="G171" s="900"/>
      <c r="H171" s="900"/>
      <c r="I171" s="900"/>
      <c r="J171" s="901"/>
      <c r="K171" s="875" t="s">
        <v>260</v>
      </c>
      <c r="L171" s="876"/>
      <c r="M171" s="876"/>
      <c r="N171" s="876"/>
      <c r="O171" s="877"/>
      <c r="P171" s="875" t="s">
        <v>260</v>
      </c>
      <c r="Q171" s="876"/>
      <c r="R171" s="876"/>
      <c r="S171" s="876"/>
      <c r="T171" s="877"/>
      <c r="U171" s="875" t="s">
        <v>261</v>
      </c>
      <c r="V171" s="876"/>
      <c r="W171" s="876"/>
      <c r="X171" s="876"/>
      <c r="Y171" s="906"/>
      <c r="Z171" s="948" t="s">
        <v>205</v>
      </c>
      <c r="AA171" s="949"/>
      <c r="AB171" s="950"/>
      <c r="AC171" s="875" t="s">
        <v>259</v>
      </c>
      <c r="AD171" s="876"/>
      <c r="AE171" s="877"/>
      <c r="AF171" s="916" t="s">
        <v>173</v>
      </c>
      <c r="AG171" s="900"/>
      <c r="AH171" s="900"/>
      <c r="AI171" s="875" t="s">
        <v>242</v>
      </c>
      <c r="AJ171" s="876"/>
      <c r="AK171" s="884"/>
      <c r="AN171" s="336"/>
      <c r="AP171" s="899" t="s">
        <v>199</v>
      </c>
      <c r="AQ171" s="900"/>
      <c r="AR171" s="900"/>
      <c r="AS171" s="900"/>
      <c r="AT171" s="900"/>
      <c r="AU171" s="899" t="s">
        <v>201</v>
      </c>
      <c r="AV171" s="900"/>
      <c r="AW171" s="900"/>
      <c r="AX171" s="900"/>
      <c r="AY171" s="901"/>
      <c r="AZ171" s="875" t="s">
        <v>260</v>
      </c>
      <c r="BA171" s="876"/>
      <c r="BB171" s="876"/>
      <c r="BC171" s="876"/>
      <c r="BD171" s="877"/>
      <c r="BE171" s="875" t="s">
        <v>260</v>
      </c>
      <c r="BF171" s="876"/>
      <c r="BG171" s="876"/>
      <c r="BH171" s="876"/>
      <c r="BI171" s="877"/>
      <c r="BJ171" s="875" t="s">
        <v>261</v>
      </c>
      <c r="BK171" s="876"/>
      <c r="BL171" s="876"/>
      <c r="BM171" s="876"/>
      <c r="BN171" s="906"/>
      <c r="BO171" s="948" t="s">
        <v>205</v>
      </c>
      <c r="BP171" s="949"/>
      <c r="BQ171" s="950"/>
      <c r="BR171" s="875" t="s">
        <v>259</v>
      </c>
      <c r="BS171" s="876"/>
      <c r="BT171" s="877"/>
      <c r="BU171" s="916" t="s">
        <v>173</v>
      </c>
      <c r="BV171" s="900"/>
      <c r="BW171" s="900"/>
      <c r="BX171" s="920" t="s">
        <v>242</v>
      </c>
      <c r="BY171" s="921"/>
      <c r="BZ171" s="922"/>
    </row>
    <row r="172" spans="1:78" ht="13.95" customHeight="1" x14ac:dyDescent="0.2">
      <c r="A172" s="902"/>
      <c r="B172" s="862"/>
      <c r="C172" s="862"/>
      <c r="D172" s="862"/>
      <c r="E172" s="862"/>
      <c r="F172" s="902"/>
      <c r="G172" s="862"/>
      <c r="H172" s="862"/>
      <c r="I172" s="862"/>
      <c r="J172" s="903"/>
      <c r="K172" s="878" t="s">
        <v>223</v>
      </c>
      <c r="L172" s="879"/>
      <c r="M172" s="879"/>
      <c r="N172" s="879"/>
      <c r="O172" s="880"/>
      <c r="P172" s="878" t="s">
        <v>202</v>
      </c>
      <c r="Q172" s="879"/>
      <c r="R172" s="879"/>
      <c r="S172" s="879"/>
      <c r="T172" s="880"/>
      <c r="U172" s="878" t="s">
        <v>202</v>
      </c>
      <c r="V172" s="879"/>
      <c r="W172" s="879"/>
      <c r="X172" s="879"/>
      <c r="Y172" s="960"/>
      <c r="Z172" s="951"/>
      <c r="AA172" s="952"/>
      <c r="AB172" s="953"/>
      <c r="AC172" s="878" t="s">
        <v>173</v>
      </c>
      <c r="AD172" s="879"/>
      <c r="AE172" s="880"/>
      <c r="AF172" s="885"/>
      <c r="AG172" s="862"/>
      <c r="AH172" s="862"/>
      <c r="AI172" s="885" t="s">
        <v>173</v>
      </c>
      <c r="AJ172" s="862"/>
      <c r="AK172" s="886"/>
      <c r="AN172" s="336"/>
      <c r="AP172" s="902"/>
      <c r="AQ172" s="862"/>
      <c r="AR172" s="862"/>
      <c r="AS172" s="862"/>
      <c r="AT172" s="862"/>
      <c r="AU172" s="902"/>
      <c r="AV172" s="862"/>
      <c r="AW172" s="862"/>
      <c r="AX172" s="862"/>
      <c r="AY172" s="903"/>
      <c r="AZ172" s="878" t="s">
        <v>223</v>
      </c>
      <c r="BA172" s="879"/>
      <c r="BB172" s="879"/>
      <c r="BC172" s="879"/>
      <c r="BD172" s="880"/>
      <c r="BE172" s="878" t="s">
        <v>202</v>
      </c>
      <c r="BF172" s="879"/>
      <c r="BG172" s="879"/>
      <c r="BH172" s="879"/>
      <c r="BI172" s="880"/>
      <c r="BJ172" s="878" t="s">
        <v>202</v>
      </c>
      <c r="BK172" s="879"/>
      <c r="BL172" s="879"/>
      <c r="BM172" s="879"/>
      <c r="BN172" s="960"/>
      <c r="BO172" s="951"/>
      <c r="BP172" s="952"/>
      <c r="BQ172" s="953"/>
      <c r="BR172" s="878" t="s">
        <v>173</v>
      </c>
      <c r="BS172" s="879"/>
      <c r="BT172" s="880"/>
      <c r="BU172" s="885"/>
      <c r="BV172" s="862"/>
      <c r="BW172" s="862"/>
      <c r="BX172" s="923" t="s">
        <v>173</v>
      </c>
      <c r="BY172" s="734"/>
      <c r="BZ172" s="924"/>
    </row>
    <row r="173" spans="1:78" ht="13.95" customHeight="1" thickBot="1" x14ac:dyDescent="0.25">
      <c r="A173" s="904"/>
      <c r="B173" s="888"/>
      <c r="C173" s="888"/>
      <c r="D173" s="888"/>
      <c r="E173" s="888"/>
      <c r="F173" s="904"/>
      <c r="G173" s="888"/>
      <c r="H173" s="888"/>
      <c r="I173" s="888"/>
      <c r="J173" s="905"/>
      <c r="K173" s="881"/>
      <c r="L173" s="882"/>
      <c r="M173" s="882"/>
      <c r="N173" s="882"/>
      <c r="O173" s="883"/>
      <c r="P173" s="881"/>
      <c r="Q173" s="882"/>
      <c r="R173" s="882"/>
      <c r="S173" s="882"/>
      <c r="T173" s="883"/>
      <c r="U173" s="881"/>
      <c r="V173" s="882"/>
      <c r="W173" s="882"/>
      <c r="X173" s="882"/>
      <c r="Y173" s="961"/>
      <c r="Z173" s="954"/>
      <c r="AA173" s="955"/>
      <c r="AB173" s="956"/>
      <c r="AC173" s="881"/>
      <c r="AD173" s="882"/>
      <c r="AE173" s="883"/>
      <c r="AF173" s="887"/>
      <c r="AG173" s="888"/>
      <c r="AH173" s="888"/>
      <c r="AI173" s="887"/>
      <c r="AJ173" s="888"/>
      <c r="AK173" s="889"/>
      <c r="AN173" s="336"/>
      <c r="AP173" s="904"/>
      <c r="AQ173" s="888"/>
      <c r="AR173" s="888"/>
      <c r="AS173" s="888"/>
      <c r="AT173" s="888"/>
      <c r="AU173" s="904"/>
      <c r="AV173" s="888"/>
      <c r="AW173" s="888"/>
      <c r="AX173" s="888"/>
      <c r="AY173" s="905"/>
      <c r="AZ173" s="881"/>
      <c r="BA173" s="882"/>
      <c r="BB173" s="882"/>
      <c r="BC173" s="882"/>
      <c r="BD173" s="883"/>
      <c r="BE173" s="881"/>
      <c r="BF173" s="882"/>
      <c r="BG173" s="882"/>
      <c r="BH173" s="882"/>
      <c r="BI173" s="883"/>
      <c r="BJ173" s="881"/>
      <c r="BK173" s="882"/>
      <c r="BL173" s="882"/>
      <c r="BM173" s="882"/>
      <c r="BN173" s="961"/>
      <c r="BO173" s="954"/>
      <c r="BP173" s="955"/>
      <c r="BQ173" s="956"/>
      <c r="BR173" s="881"/>
      <c r="BS173" s="882"/>
      <c r="BT173" s="883"/>
      <c r="BU173" s="887"/>
      <c r="BV173" s="888"/>
      <c r="BW173" s="888"/>
      <c r="BX173" s="925"/>
      <c r="BY173" s="926"/>
      <c r="BZ173" s="927"/>
    </row>
    <row r="174" spans="1:78" ht="29.4" customHeight="1" x14ac:dyDescent="0.2">
      <c r="A174" s="946" t="s">
        <v>174</v>
      </c>
      <c r="B174" s="937"/>
      <c r="C174" s="937"/>
      <c r="D174" s="937"/>
      <c r="E174" s="947"/>
      <c r="F174" s="935" t="str">
        <f>IF($F$7="","",IF($F$7=100,"100"))</f>
        <v>100</v>
      </c>
      <c r="G174" s="936"/>
      <c r="H174" s="936"/>
      <c r="I174" s="936"/>
      <c r="J174" s="936"/>
      <c r="K174" s="937">
        <f>IF($F$7="","",IF($F$7=100,国語!$BD$51))</f>
        <v>0</v>
      </c>
      <c r="L174" s="937"/>
      <c r="M174" s="937"/>
      <c r="N174" s="937"/>
      <c r="O174" s="937"/>
      <c r="P174" s="937">
        <f>K174</f>
        <v>0</v>
      </c>
      <c r="Q174" s="937"/>
      <c r="R174" s="937"/>
      <c r="S174" s="937"/>
      <c r="T174" s="937"/>
      <c r="U174" s="938">
        <f>$U$7</f>
        <v>74</v>
      </c>
      <c r="V174" s="938"/>
      <c r="W174" s="938"/>
      <c r="X174" s="938"/>
      <c r="Y174" s="939"/>
      <c r="Z174" s="912" t="str">
        <f>IF(AND(K174&gt;=0,K174&lt;=41,$F$7&gt;0),"〇"," ")</f>
        <v>〇</v>
      </c>
      <c r="AA174" s="913"/>
      <c r="AB174" s="914"/>
      <c r="AC174" s="915" t="str">
        <f>IF(AND(K174&gt;=42,K174&lt;=63,$F$7&gt;0),"〇"," ")</f>
        <v xml:space="preserve"> </v>
      </c>
      <c r="AD174" s="913"/>
      <c r="AE174" s="914"/>
      <c r="AF174" s="915" t="str">
        <f>IF(AND(K174&gt;=64,K174&lt;=83,$F$7&gt;0),"〇"," ")</f>
        <v xml:space="preserve"> </v>
      </c>
      <c r="AG174" s="913"/>
      <c r="AH174" s="914"/>
      <c r="AI174" s="890" t="str">
        <f>IF(AND(K174&gt;=84,$F$7&gt;0),"〇"," ")</f>
        <v xml:space="preserve"> </v>
      </c>
      <c r="AJ174" s="891"/>
      <c r="AK174" s="892"/>
      <c r="AN174" s="336"/>
      <c r="AP174" s="946" t="s">
        <v>174</v>
      </c>
      <c r="AQ174" s="937"/>
      <c r="AR174" s="937"/>
      <c r="AS174" s="937"/>
      <c r="AT174" s="947"/>
      <c r="AU174" s="935" t="str">
        <f>IF($F$7="","",IF($F$7=100,"100"))</f>
        <v>100</v>
      </c>
      <c r="AV174" s="936"/>
      <c r="AW174" s="936"/>
      <c r="AX174" s="936"/>
      <c r="AY174" s="936"/>
      <c r="AZ174" s="937">
        <f>IF($F$7="","",IF($F$7=100,国語!$BD$52))</f>
        <v>0</v>
      </c>
      <c r="BA174" s="937"/>
      <c r="BB174" s="937"/>
      <c r="BC174" s="937"/>
      <c r="BD174" s="937"/>
      <c r="BE174" s="937">
        <f>AZ174</f>
        <v>0</v>
      </c>
      <c r="BF174" s="937"/>
      <c r="BG174" s="937"/>
      <c r="BH174" s="937"/>
      <c r="BI174" s="937"/>
      <c r="BJ174" s="938">
        <f>$U$7</f>
        <v>74</v>
      </c>
      <c r="BK174" s="938"/>
      <c r="BL174" s="938"/>
      <c r="BM174" s="938"/>
      <c r="BN174" s="939"/>
      <c r="BO174" s="912" t="str">
        <f>IF(AND(AZ174&gt;=0,AZ174&lt;=41,$F$7&gt;0),"〇"," ")</f>
        <v>〇</v>
      </c>
      <c r="BP174" s="913"/>
      <c r="BQ174" s="914"/>
      <c r="BR174" s="915" t="str">
        <f>IF(AND(AZ174&gt;=42,AZ174&lt;=63,$F$7&gt;0),"〇"," ")</f>
        <v xml:space="preserve"> </v>
      </c>
      <c r="BS174" s="913"/>
      <c r="BT174" s="914"/>
      <c r="BU174" s="915" t="str">
        <f>IF(AND(AZ174&gt;=64,AZ174&lt;=83,$F$7&gt;0),"〇"," ")</f>
        <v xml:space="preserve"> </v>
      </c>
      <c r="BV174" s="913"/>
      <c r="BW174" s="914"/>
      <c r="BX174" s="890" t="str">
        <f>IF(AND(AZ174&gt;=84,$F$7&gt;0),"〇"," ")</f>
        <v xml:space="preserve"> </v>
      </c>
      <c r="BY174" s="891"/>
      <c r="BZ174" s="892"/>
    </row>
    <row r="175" spans="1:78" ht="29.4" customHeight="1" thickBot="1" x14ac:dyDescent="0.25">
      <c r="A175" s="940" t="s">
        <v>175</v>
      </c>
      <c r="B175" s="941"/>
      <c r="C175" s="941"/>
      <c r="D175" s="941"/>
      <c r="E175" s="942"/>
      <c r="F175" s="943" t="str">
        <f>IF($F$8="","",IF($F$8=100,"100"))</f>
        <v>100</v>
      </c>
      <c r="G175" s="944"/>
      <c r="H175" s="944"/>
      <c r="I175" s="944"/>
      <c r="J175" s="944"/>
      <c r="K175" s="941">
        <f>IF($F$8="","",IF($F$8=100,算数!$BF$51))</f>
        <v>0</v>
      </c>
      <c r="L175" s="941"/>
      <c r="M175" s="941"/>
      <c r="N175" s="941"/>
      <c r="O175" s="941"/>
      <c r="P175" s="941">
        <f t="shared" ref="P175" si="28">K175</f>
        <v>0</v>
      </c>
      <c r="Q175" s="941"/>
      <c r="R175" s="941"/>
      <c r="S175" s="941"/>
      <c r="T175" s="941"/>
      <c r="U175" s="929">
        <f>$U$8</f>
        <v>74.900000000000006</v>
      </c>
      <c r="V175" s="929"/>
      <c r="W175" s="929"/>
      <c r="X175" s="929"/>
      <c r="Y175" s="930"/>
      <c r="Z175" s="931" t="str">
        <f>IF(AND(K175&gt;=0,K175&lt;=43,$F$8&gt;0),"〇"," ")</f>
        <v>〇</v>
      </c>
      <c r="AA175" s="932"/>
      <c r="AB175" s="933"/>
      <c r="AC175" s="945" t="str">
        <f>IF(AND(K175&gt;=44,K175&lt;=64,$F$8&gt;0),"〇"," ")</f>
        <v xml:space="preserve"> </v>
      </c>
      <c r="AD175" s="932"/>
      <c r="AE175" s="933"/>
      <c r="AF175" s="945" t="str">
        <f>IF(AND(K175&gt;=65,K175&lt;=84,$F$8&gt;0),"〇"," ")</f>
        <v xml:space="preserve"> </v>
      </c>
      <c r="AG175" s="932"/>
      <c r="AH175" s="933"/>
      <c r="AI175" s="893" t="str">
        <f>IF(AND(K175&gt;=85,$F$8&gt;0),"〇"," ")</f>
        <v xml:space="preserve"> </v>
      </c>
      <c r="AJ175" s="894"/>
      <c r="AK175" s="895"/>
      <c r="AN175" s="336"/>
      <c r="AP175" s="940" t="s">
        <v>175</v>
      </c>
      <c r="AQ175" s="941"/>
      <c r="AR175" s="941"/>
      <c r="AS175" s="941"/>
      <c r="AT175" s="942"/>
      <c r="AU175" s="943" t="str">
        <f>IF($F$8="","",IF($F$8=100,"100"))</f>
        <v>100</v>
      </c>
      <c r="AV175" s="944"/>
      <c r="AW175" s="944"/>
      <c r="AX175" s="944"/>
      <c r="AY175" s="944"/>
      <c r="AZ175" s="941">
        <f>IF($F$8="","",IF($F$8=100,算数!$BF$52))</f>
        <v>0</v>
      </c>
      <c r="BA175" s="941"/>
      <c r="BB175" s="941"/>
      <c r="BC175" s="941"/>
      <c r="BD175" s="941"/>
      <c r="BE175" s="941">
        <f t="shared" ref="BE175" si="29">AZ175</f>
        <v>0</v>
      </c>
      <c r="BF175" s="941"/>
      <c r="BG175" s="941"/>
      <c r="BH175" s="941"/>
      <c r="BI175" s="941"/>
      <c r="BJ175" s="929">
        <f>$U$8</f>
        <v>74.900000000000006</v>
      </c>
      <c r="BK175" s="929"/>
      <c r="BL175" s="929"/>
      <c r="BM175" s="929"/>
      <c r="BN175" s="930"/>
      <c r="BO175" s="931" t="str">
        <f>IF(AND(AZ175&gt;=0,AZ175&lt;=43,$F$8&gt;0),"〇"," ")</f>
        <v>〇</v>
      </c>
      <c r="BP175" s="932"/>
      <c r="BQ175" s="933"/>
      <c r="BR175" s="945" t="str">
        <f>IF(AND(AZ175&gt;=44,AZ175&lt;=64,$F$8&gt;0),"〇"," ")</f>
        <v xml:space="preserve"> </v>
      </c>
      <c r="BS175" s="932"/>
      <c r="BT175" s="933"/>
      <c r="BU175" s="945" t="str">
        <f>IF(AND(AZ175&gt;=65,AZ175&lt;=84,$F$8&gt;0),"〇"," ")</f>
        <v xml:space="preserve"> </v>
      </c>
      <c r="BV175" s="932"/>
      <c r="BW175" s="933"/>
      <c r="BX175" s="893" t="str">
        <f>IF(AND(AZ175&gt;=85,$F$8&gt;0),"〇"," ")</f>
        <v xml:space="preserve"> </v>
      </c>
      <c r="BY175" s="894"/>
      <c r="BZ175" s="895"/>
    </row>
    <row r="176" spans="1:78" ht="29.4" customHeight="1" thickBot="1" x14ac:dyDescent="0.25">
      <c r="A176" s="907" t="s">
        <v>200</v>
      </c>
      <c r="B176" s="908"/>
      <c r="C176" s="908"/>
      <c r="D176" s="908"/>
      <c r="E176" s="934"/>
      <c r="F176" s="907">
        <f>SUM($F$7:$F$8)</f>
        <v>200</v>
      </c>
      <c r="G176" s="908"/>
      <c r="H176" s="908"/>
      <c r="I176" s="908"/>
      <c r="J176" s="908"/>
      <c r="K176" s="908">
        <f>SUM(K174:K175)</f>
        <v>0</v>
      </c>
      <c r="L176" s="908"/>
      <c r="M176" s="908"/>
      <c r="N176" s="908"/>
      <c r="O176" s="908"/>
      <c r="P176" s="909">
        <f>K176/F176*100</f>
        <v>0</v>
      </c>
      <c r="Q176" s="909"/>
      <c r="R176" s="909"/>
      <c r="S176" s="909"/>
      <c r="T176" s="909"/>
      <c r="U176" s="910"/>
      <c r="V176" s="910"/>
      <c r="W176" s="910"/>
      <c r="X176" s="910"/>
      <c r="Y176" s="896"/>
      <c r="Z176" s="911"/>
      <c r="AA176" s="910"/>
      <c r="AB176" s="910"/>
      <c r="AC176" s="910"/>
      <c r="AD176" s="910"/>
      <c r="AE176" s="910"/>
      <c r="AF176" s="910"/>
      <c r="AG176" s="910"/>
      <c r="AH176" s="896"/>
      <c r="AI176" s="896"/>
      <c r="AJ176" s="897"/>
      <c r="AK176" s="898"/>
      <c r="AN176" s="336"/>
      <c r="AP176" s="907" t="s">
        <v>200</v>
      </c>
      <c r="AQ176" s="908"/>
      <c r="AR176" s="908"/>
      <c r="AS176" s="908"/>
      <c r="AT176" s="934"/>
      <c r="AU176" s="907">
        <f>SUM($F$7:$F$8)</f>
        <v>200</v>
      </c>
      <c r="AV176" s="908"/>
      <c r="AW176" s="908"/>
      <c r="AX176" s="908"/>
      <c r="AY176" s="908"/>
      <c r="AZ176" s="908">
        <f>SUM(AZ174:AZ175)</f>
        <v>0</v>
      </c>
      <c r="BA176" s="908"/>
      <c r="BB176" s="908"/>
      <c r="BC176" s="908"/>
      <c r="BD176" s="908"/>
      <c r="BE176" s="909">
        <f>AZ176/AU176*100</f>
        <v>0</v>
      </c>
      <c r="BF176" s="909"/>
      <c r="BG176" s="909"/>
      <c r="BH176" s="909"/>
      <c r="BI176" s="909"/>
      <c r="BJ176" s="910"/>
      <c r="BK176" s="910"/>
      <c r="BL176" s="910"/>
      <c r="BM176" s="910"/>
      <c r="BN176" s="896"/>
      <c r="BO176" s="911"/>
      <c r="BP176" s="910"/>
      <c r="BQ176" s="910"/>
      <c r="BR176" s="910"/>
      <c r="BS176" s="910"/>
      <c r="BT176" s="910"/>
      <c r="BU176" s="910"/>
      <c r="BV176" s="910"/>
      <c r="BW176" s="896"/>
      <c r="BX176" s="917"/>
      <c r="BY176" s="918"/>
      <c r="BZ176" s="919"/>
    </row>
    <row r="177" spans="1:78" ht="29.4" customHeight="1" x14ac:dyDescent="0.2">
      <c r="A177" s="281"/>
      <c r="B177" s="281"/>
      <c r="C177" s="281"/>
      <c r="D177" s="281"/>
      <c r="E177" s="281"/>
      <c r="F177" s="281"/>
      <c r="G177" s="281"/>
      <c r="H177" s="281"/>
      <c r="I177" s="281"/>
      <c r="J177" s="281"/>
      <c r="K177" s="281"/>
      <c r="L177" s="281"/>
      <c r="M177" s="281"/>
      <c r="N177" s="281"/>
      <c r="O177" s="281"/>
      <c r="P177" s="295"/>
      <c r="Q177" s="295"/>
      <c r="R177" s="295"/>
      <c r="S177" s="295"/>
      <c r="T177" s="295"/>
      <c r="U177" s="281"/>
      <c r="V177" s="281"/>
      <c r="W177" s="281"/>
      <c r="X177" s="281"/>
      <c r="Y177" s="281"/>
      <c r="Z177" s="281"/>
      <c r="AA177" s="281"/>
      <c r="AB177" s="281"/>
      <c r="AC177" s="281"/>
      <c r="AD177" s="281"/>
      <c r="AE177" s="281"/>
      <c r="AF177" s="281"/>
      <c r="AG177" s="281"/>
      <c r="AH177" s="281"/>
      <c r="AI177" s="281"/>
      <c r="AJ177" s="281"/>
      <c r="AK177" s="281"/>
      <c r="AN177" s="336"/>
    </row>
    <row r="178" spans="1:78" ht="15.6" customHeight="1" x14ac:dyDescent="0.2">
      <c r="A178" s="281"/>
      <c r="B178" s="281"/>
      <c r="C178" s="281"/>
      <c r="D178" s="281"/>
      <c r="E178" s="281"/>
      <c r="F178" s="281"/>
      <c r="G178" s="281"/>
      <c r="H178" s="281"/>
      <c r="I178" s="281"/>
      <c r="J178" s="281"/>
      <c r="K178" s="281"/>
      <c r="L178" s="281"/>
      <c r="M178" s="281"/>
      <c r="N178" s="281"/>
      <c r="O178" s="281"/>
      <c r="P178" s="295"/>
      <c r="Q178" s="295"/>
      <c r="R178" s="295"/>
      <c r="S178" s="295"/>
      <c r="T178" s="295"/>
      <c r="U178" s="281"/>
      <c r="V178" s="281"/>
      <c r="W178" s="281"/>
      <c r="X178" s="281"/>
      <c r="Y178" s="281"/>
      <c r="Z178" s="281"/>
      <c r="AA178" s="281"/>
      <c r="AB178" s="281"/>
      <c r="AC178" s="281"/>
      <c r="AD178" s="281"/>
      <c r="AE178" s="281"/>
      <c r="AF178" s="281"/>
      <c r="AG178" s="281"/>
      <c r="AH178" s="281"/>
      <c r="AI178" s="281"/>
      <c r="AJ178" s="281"/>
      <c r="AK178" s="281"/>
      <c r="AN178" s="336"/>
    </row>
    <row r="179" spans="1:78" ht="13.95" customHeight="1" x14ac:dyDescent="0.2">
      <c r="A179" s="296"/>
      <c r="B179" s="296"/>
      <c r="C179" s="296"/>
      <c r="D179" s="296"/>
      <c r="E179" s="296"/>
      <c r="F179" s="296"/>
      <c r="G179" s="296"/>
      <c r="H179" s="296"/>
      <c r="I179" s="296"/>
      <c r="J179" s="296"/>
      <c r="K179" s="296"/>
      <c r="L179" s="296"/>
      <c r="M179" s="296"/>
      <c r="N179" s="296"/>
      <c r="O179" s="296"/>
      <c r="P179" s="296"/>
      <c r="Q179" s="296"/>
      <c r="R179" s="296"/>
      <c r="S179" s="296"/>
      <c r="T179" s="296"/>
      <c r="U179" s="296"/>
      <c r="V179" s="296"/>
      <c r="W179" s="296"/>
      <c r="X179" s="296"/>
      <c r="Y179" s="296"/>
      <c r="Z179" s="296"/>
      <c r="AA179" s="296"/>
      <c r="AB179" s="296"/>
      <c r="AC179" s="296"/>
      <c r="AD179" s="296"/>
      <c r="AE179" s="296"/>
      <c r="AF179" s="296"/>
      <c r="AG179" s="296"/>
      <c r="AH179" s="296"/>
      <c r="AI179" s="280"/>
      <c r="AJ179" s="280"/>
      <c r="AK179" s="280"/>
      <c r="AN179" s="336"/>
    </row>
    <row r="180" spans="1:78" ht="37.950000000000003" customHeight="1" x14ac:dyDescent="0.2">
      <c r="A180" s="280"/>
      <c r="B180" s="280"/>
      <c r="C180" s="280"/>
      <c r="D180" s="280"/>
      <c r="E180" s="280"/>
      <c r="F180" s="280"/>
      <c r="G180" s="280"/>
      <c r="H180" s="280"/>
      <c r="I180" s="280"/>
      <c r="J180" s="280"/>
      <c r="K180" s="280"/>
      <c r="L180" s="280"/>
      <c r="M180" s="280"/>
      <c r="N180" s="280"/>
      <c r="O180" s="280"/>
      <c r="P180" s="280"/>
      <c r="Q180" s="280"/>
      <c r="R180" s="280"/>
      <c r="S180" s="280"/>
      <c r="T180" s="280"/>
      <c r="U180" s="280"/>
      <c r="V180" s="280"/>
      <c r="W180" s="280"/>
      <c r="X180" s="280"/>
      <c r="Y180" s="280"/>
      <c r="Z180" s="280"/>
      <c r="AA180" s="280"/>
      <c r="AB180" s="280"/>
      <c r="AC180" s="280"/>
      <c r="AD180" s="280"/>
      <c r="AE180" s="280"/>
      <c r="AF180" s="280"/>
      <c r="AG180" s="280"/>
      <c r="AH180" s="280"/>
      <c r="AI180" s="356"/>
      <c r="AJ180" s="356"/>
      <c r="AK180" s="356"/>
      <c r="AL180" s="335"/>
      <c r="AM180" s="335"/>
      <c r="AN180" s="337"/>
      <c r="AO180" s="335"/>
      <c r="AP180" s="335"/>
      <c r="AQ180" s="335"/>
      <c r="AR180" s="335"/>
      <c r="AS180" s="335"/>
      <c r="AT180" s="335"/>
      <c r="AU180" s="335"/>
      <c r="AV180" s="335"/>
      <c r="AW180" s="335"/>
      <c r="AX180" s="335"/>
      <c r="AY180" s="335"/>
      <c r="AZ180" s="335"/>
      <c r="BA180" s="335"/>
      <c r="BB180" s="335"/>
      <c r="BC180" s="335"/>
      <c r="BD180" s="335"/>
      <c r="BE180" s="335"/>
      <c r="BF180" s="335"/>
      <c r="BG180" s="335"/>
      <c r="BH180" s="335"/>
      <c r="BI180" s="335"/>
      <c r="BJ180" s="335"/>
      <c r="BK180" s="335"/>
      <c r="BL180" s="335"/>
      <c r="BM180" s="335"/>
      <c r="BN180" s="335"/>
      <c r="BO180" s="335"/>
      <c r="BP180" s="335"/>
      <c r="BQ180" s="335"/>
      <c r="BR180" s="335"/>
      <c r="BS180" s="335"/>
      <c r="BT180" s="335"/>
      <c r="BU180" s="335"/>
      <c r="BV180" s="335"/>
      <c r="BW180" s="335"/>
      <c r="BX180" s="335"/>
      <c r="BY180" s="335"/>
      <c r="BZ180" s="335"/>
    </row>
    <row r="181" spans="1:78" ht="24" customHeight="1" x14ac:dyDescent="0.2">
      <c r="A181" s="280"/>
      <c r="B181" s="962" t="s">
        <v>194</v>
      </c>
      <c r="C181" s="962"/>
      <c r="D181" s="962"/>
      <c r="E181" s="962"/>
      <c r="F181" s="962"/>
      <c r="G181" s="962"/>
      <c r="H181" s="962"/>
      <c r="I181" s="962"/>
      <c r="J181" s="962"/>
      <c r="K181" s="962"/>
      <c r="L181" s="962"/>
      <c r="M181" s="962"/>
      <c r="N181" s="962"/>
      <c r="O181" s="962"/>
      <c r="P181" s="962"/>
      <c r="Q181" s="962"/>
      <c r="R181" s="962"/>
      <c r="S181" s="962"/>
      <c r="T181" s="962"/>
      <c r="U181" s="280"/>
      <c r="V181" s="280"/>
      <c r="W181" s="280"/>
      <c r="X181" s="280"/>
      <c r="Y181" s="280"/>
      <c r="Z181" s="280"/>
      <c r="AA181" s="280"/>
      <c r="AB181" s="280"/>
      <c r="AC181" s="280"/>
      <c r="AD181" s="280"/>
      <c r="AE181" s="280"/>
      <c r="AF181" s="280"/>
      <c r="AG181" s="280"/>
      <c r="AH181" s="280"/>
      <c r="AI181" s="280"/>
      <c r="AJ181" s="280"/>
      <c r="AK181" s="280"/>
      <c r="AN181" s="336"/>
      <c r="AP181" s="280"/>
      <c r="AQ181" s="962" t="s">
        <v>194</v>
      </c>
      <c r="AR181" s="962"/>
      <c r="AS181" s="962"/>
      <c r="AT181" s="962"/>
      <c r="AU181" s="962"/>
      <c r="AV181" s="962"/>
      <c r="AW181" s="962"/>
      <c r="AX181" s="962"/>
      <c r="AY181" s="962"/>
      <c r="AZ181" s="962"/>
      <c r="BA181" s="962"/>
      <c r="BB181" s="962"/>
      <c r="BC181" s="962"/>
      <c r="BD181" s="962"/>
      <c r="BE181" s="962"/>
      <c r="BF181" s="962"/>
      <c r="BG181" s="962"/>
      <c r="BH181" s="962"/>
      <c r="BI181" s="962"/>
      <c r="BJ181" s="280"/>
      <c r="BK181" s="280"/>
      <c r="BL181" s="280"/>
      <c r="BM181" s="280"/>
      <c r="BN181" s="280"/>
      <c r="BO181" s="280"/>
      <c r="BP181" s="280"/>
      <c r="BQ181" s="280"/>
      <c r="BR181" s="280"/>
      <c r="BS181" s="280"/>
      <c r="BT181" s="280"/>
      <c r="BU181" s="280"/>
      <c r="BV181" s="280"/>
      <c r="BW181" s="280"/>
    </row>
    <row r="182" spans="1:78" ht="27" customHeight="1" x14ac:dyDescent="0.2">
      <c r="A182" s="868"/>
      <c r="B182" s="868"/>
      <c r="C182" s="280"/>
      <c r="D182" s="280"/>
      <c r="E182" s="280"/>
      <c r="F182" s="280"/>
      <c r="G182" s="280"/>
      <c r="H182" s="280"/>
      <c r="I182" s="280"/>
      <c r="J182" s="280"/>
      <c r="K182" s="957" t="s">
        <v>195</v>
      </c>
      <c r="L182" s="957"/>
      <c r="M182" s="957"/>
      <c r="N182" s="957"/>
      <c r="O182" s="957"/>
      <c r="P182" s="957"/>
      <c r="Q182" s="957"/>
      <c r="R182" s="957"/>
      <c r="S182" s="957"/>
      <c r="T182" s="957"/>
      <c r="U182" s="957"/>
      <c r="V182" s="957"/>
      <c r="W182" s="957"/>
      <c r="X182" s="957"/>
      <c r="Y182" s="957"/>
      <c r="Z182" s="957"/>
      <c r="AA182" s="957"/>
      <c r="AB182" s="957"/>
      <c r="AC182" s="280"/>
      <c r="AD182" s="280"/>
      <c r="AE182" s="280"/>
      <c r="AF182" s="280"/>
      <c r="AG182" s="280"/>
      <c r="AH182" s="280"/>
      <c r="AI182" s="280"/>
      <c r="AJ182" s="280"/>
      <c r="AK182" s="280"/>
      <c r="AN182" s="336"/>
      <c r="AP182" s="868"/>
      <c r="AQ182" s="868"/>
      <c r="AR182" s="280"/>
      <c r="AS182" s="280"/>
      <c r="AT182" s="280"/>
      <c r="AU182" s="280"/>
      <c r="AV182" s="280"/>
      <c r="AW182" s="280"/>
      <c r="AX182" s="280"/>
      <c r="AY182" s="280"/>
      <c r="AZ182" s="957" t="s">
        <v>195</v>
      </c>
      <c r="BA182" s="957"/>
      <c r="BB182" s="957"/>
      <c r="BC182" s="957"/>
      <c r="BD182" s="957"/>
      <c r="BE182" s="957"/>
      <c r="BF182" s="957"/>
      <c r="BG182" s="957"/>
      <c r="BH182" s="957"/>
      <c r="BI182" s="957"/>
      <c r="BJ182" s="957"/>
      <c r="BK182" s="957"/>
      <c r="BL182" s="957"/>
      <c r="BM182" s="957"/>
      <c r="BN182" s="957"/>
      <c r="BO182" s="957"/>
      <c r="BP182" s="957"/>
      <c r="BQ182" s="957"/>
      <c r="BR182" s="280"/>
      <c r="BS182" s="280"/>
      <c r="BT182" s="280"/>
      <c r="BU182" s="280"/>
      <c r="BV182" s="280"/>
      <c r="BW182" s="280"/>
    </row>
    <row r="183" spans="1:78" ht="27" customHeight="1" thickBot="1" x14ac:dyDescent="0.25">
      <c r="A183" s="280"/>
      <c r="B183" s="280"/>
      <c r="C183" s="280"/>
      <c r="D183" s="280"/>
      <c r="E183" s="280"/>
      <c r="F183" s="280"/>
      <c r="G183" s="280"/>
      <c r="H183" s="280"/>
      <c r="I183" s="280"/>
      <c r="J183" s="958" t="s">
        <v>224</v>
      </c>
      <c r="K183" s="958"/>
      <c r="L183" s="958"/>
      <c r="M183" s="338">
        <f>$M$3</f>
        <v>1</v>
      </c>
      <c r="N183" s="958" t="s">
        <v>196</v>
      </c>
      <c r="O183" s="958"/>
      <c r="P183" s="958"/>
      <c r="Q183" s="339"/>
      <c r="R183" s="862">
        <f>国語!$A$53</f>
        <v>31</v>
      </c>
      <c r="S183" s="862"/>
      <c r="T183" s="862" t="s">
        <v>197</v>
      </c>
      <c r="U183" s="862"/>
      <c r="V183" s="338"/>
      <c r="W183" s="338" t="s">
        <v>198</v>
      </c>
      <c r="X183" s="338"/>
      <c r="Y183" s="338"/>
      <c r="Z183" s="338"/>
      <c r="AA183" s="959">
        <f>国語!$B$53</f>
        <v>0</v>
      </c>
      <c r="AB183" s="959"/>
      <c r="AC183" s="959"/>
      <c r="AD183" s="959"/>
      <c r="AE183" s="959"/>
      <c r="AF183" s="959"/>
      <c r="AG183" s="959"/>
      <c r="AH183" s="959"/>
      <c r="AI183" s="339"/>
      <c r="AJ183" s="339"/>
      <c r="AK183" s="339"/>
      <c r="AN183" s="336"/>
      <c r="AP183" s="280"/>
      <c r="AQ183" s="280"/>
      <c r="AR183" s="280"/>
      <c r="AS183" s="280"/>
      <c r="AT183" s="280"/>
      <c r="AU183" s="280"/>
      <c r="AV183" s="280"/>
      <c r="AW183" s="280"/>
      <c r="AX183" s="280"/>
      <c r="AY183" s="958" t="s">
        <v>224</v>
      </c>
      <c r="AZ183" s="958"/>
      <c r="BA183" s="958"/>
      <c r="BB183" s="338">
        <f>$M$3</f>
        <v>1</v>
      </c>
      <c r="BC183" s="958" t="s">
        <v>196</v>
      </c>
      <c r="BD183" s="958"/>
      <c r="BE183" s="958"/>
      <c r="BF183" s="339"/>
      <c r="BG183" s="862">
        <f>国語!$A$54</f>
        <v>32</v>
      </c>
      <c r="BH183" s="862"/>
      <c r="BI183" s="862" t="s">
        <v>197</v>
      </c>
      <c r="BJ183" s="862"/>
      <c r="BK183" s="338"/>
      <c r="BL183" s="338" t="s">
        <v>198</v>
      </c>
      <c r="BM183" s="338"/>
      <c r="BN183" s="338"/>
      <c r="BO183" s="338"/>
      <c r="BP183" s="959">
        <f>国語!$B$54</f>
        <v>0</v>
      </c>
      <c r="BQ183" s="959"/>
      <c r="BR183" s="959"/>
      <c r="BS183" s="959"/>
      <c r="BT183" s="959"/>
      <c r="BU183" s="959"/>
      <c r="BV183" s="959"/>
      <c r="BW183" s="959"/>
    </row>
    <row r="184" spans="1:78" ht="15.6" customHeight="1" x14ac:dyDescent="0.2">
      <c r="A184" s="899" t="s">
        <v>199</v>
      </c>
      <c r="B184" s="900"/>
      <c r="C184" s="900"/>
      <c r="D184" s="900"/>
      <c r="E184" s="900"/>
      <c r="F184" s="899" t="s">
        <v>201</v>
      </c>
      <c r="G184" s="900"/>
      <c r="H184" s="900"/>
      <c r="I184" s="900"/>
      <c r="J184" s="901"/>
      <c r="K184" s="875" t="s">
        <v>260</v>
      </c>
      <c r="L184" s="876"/>
      <c r="M184" s="876"/>
      <c r="N184" s="876"/>
      <c r="O184" s="877"/>
      <c r="P184" s="875" t="s">
        <v>260</v>
      </c>
      <c r="Q184" s="876"/>
      <c r="R184" s="876"/>
      <c r="S184" s="876"/>
      <c r="T184" s="877"/>
      <c r="U184" s="875" t="s">
        <v>261</v>
      </c>
      <c r="V184" s="876"/>
      <c r="W184" s="876"/>
      <c r="X184" s="876"/>
      <c r="Y184" s="906"/>
      <c r="Z184" s="948" t="s">
        <v>205</v>
      </c>
      <c r="AA184" s="949"/>
      <c r="AB184" s="950"/>
      <c r="AC184" s="875" t="s">
        <v>259</v>
      </c>
      <c r="AD184" s="876"/>
      <c r="AE184" s="877"/>
      <c r="AF184" s="916" t="s">
        <v>173</v>
      </c>
      <c r="AG184" s="900"/>
      <c r="AH184" s="900"/>
      <c r="AI184" s="875" t="s">
        <v>242</v>
      </c>
      <c r="AJ184" s="876"/>
      <c r="AK184" s="884"/>
      <c r="AN184" s="336"/>
      <c r="AP184" s="899" t="s">
        <v>199</v>
      </c>
      <c r="AQ184" s="900"/>
      <c r="AR184" s="900"/>
      <c r="AS184" s="900"/>
      <c r="AT184" s="900"/>
      <c r="AU184" s="899" t="s">
        <v>201</v>
      </c>
      <c r="AV184" s="900"/>
      <c r="AW184" s="900"/>
      <c r="AX184" s="900"/>
      <c r="AY184" s="901"/>
      <c r="AZ184" s="875" t="s">
        <v>260</v>
      </c>
      <c r="BA184" s="876"/>
      <c r="BB184" s="876"/>
      <c r="BC184" s="876"/>
      <c r="BD184" s="877"/>
      <c r="BE184" s="875" t="s">
        <v>260</v>
      </c>
      <c r="BF184" s="876"/>
      <c r="BG184" s="876"/>
      <c r="BH184" s="876"/>
      <c r="BI184" s="877"/>
      <c r="BJ184" s="875" t="s">
        <v>261</v>
      </c>
      <c r="BK184" s="876"/>
      <c r="BL184" s="876"/>
      <c r="BM184" s="876"/>
      <c r="BN184" s="906"/>
      <c r="BO184" s="948" t="s">
        <v>205</v>
      </c>
      <c r="BP184" s="949"/>
      <c r="BQ184" s="950"/>
      <c r="BR184" s="875" t="s">
        <v>259</v>
      </c>
      <c r="BS184" s="876"/>
      <c r="BT184" s="877"/>
      <c r="BU184" s="916" t="s">
        <v>173</v>
      </c>
      <c r="BV184" s="900"/>
      <c r="BW184" s="900"/>
      <c r="BX184" s="920" t="s">
        <v>242</v>
      </c>
      <c r="BY184" s="921"/>
      <c r="BZ184" s="922"/>
    </row>
    <row r="185" spans="1:78" ht="15.6" customHeight="1" x14ac:dyDescent="0.2">
      <c r="A185" s="902"/>
      <c r="B185" s="862"/>
      <c r="C185" s="862"/>
      <c r="D185" s="862"/>
      <c r="E185" s="862"/>
      <c r="F185" s="902"/>
      <c r="G185" s="862"/>
      <c r="H185" s="862"/>
      <c r="I185" s="862"/>
      <c r="J185" s="903"/>
      <c r="K185" s="878" t="s">
        <v>223</v>
      </c>
      <c r="L185" s="879"/>
      <c r="M185" s="879"/>
      <c r="N185" s="879"/>
      <c r="O185" s="880"/>
      <c r="P185" s="878" t="s">
        <v>202</v>
      </c>
      <c r="Q185" s="879"/>
      <c r="R185" s="879"/>
      <c r="S185" s="879"/>
      <c r="T185" s="880"/>
      <c r="U185" s="878" t="s">
        <v>202</v>
      </c>
      <c r="V185" s="879"/>
      <c r="W185" s="879"/>
      <c r="X185" s="879"/>
      <c r="Y185" s="960"/>
      <c r="Z185" s="951"/>
      <c r="AA185" s="952"/>
      <c r="AB185" s="953"/>
      <c r="AC185" s="878" t="s">
        <v>173</v>
      </c>
      <c r="AD185" s="879"/>
      <c r="AE185" s="880"/>
      <c r="AF185" s="885"/>
      <c r="AG185" s="862"/>
      <c r="AH185" s="862"/>
      <c r="AI185" s="885" t="s">
        <v>173</v>
      </c>
      <c r="AJ185" s="862"/>
      <c r="AK185" s="886"/>
      <c r="AN185" s="336"/>
      <c r="AP185" s="902"/>
      <c r="AQ185" s="862"/>
      <c r="AR185" s="862"/>
      <c r="AS185" s="862"/>
      <c r="AT185" s="862"/>
      <c r="AU185" s="902"/>
      <c r="AV185" s="862"/>
      <c r="AW185" s="862"/>
      <c r="AX185" s="862"/>
      <c r="AY185" s="903"/>
      <c r="AZ185" s="878" t="s">
        <v>223</v>
      </c>
      <c r="BA185" s="879"/>
      <c r="BB185" s="879"/>
      <c r="BC185" s="879"/>
      <c r="BD185" s="880"/>
      <c r="BE185" s="878" t="s">
        <v>202</v>
      </c>
      <c r="BF185" s="879"/>
      <c r="BG185" s="879"/>
      <c r="BH185" s="879"/>
      <c r="BI185" s="880"/>
      <c r="BJ185" s="878" t="s">
        <v>202</v>
      </c>
      <c r="BK185" s="879"/>
      <c r="BL185" s="879"/>
      <c r="BM185" s="879"/>
      <c r="BN185" s="960"/>
      <c r="BO185" s="951"/>
      <c r="BP185" s="952"/>
      <c r="BQ185" s="953"/>
      <c r="BR185" s="878" t="s">
        <v>173</v>
      </c>
      <c r="BS185" s="879"/>
      <c r="BT185" s="880"/>
      <c r="BU185" s="885"/>
      <c r="BV185" s="862"/>
      <c r="BW185" s="862"/>
      <c r="BX185" s="923" t="s">
        <v>173</v>
      </c>
      <c r="BY185" s="734"/>
      <c r="BZ185" s="924"/>
    </row>
    <row r="186" spans="1:78" ht="15.6" customHeight="1" thickBot="1" x14ac:dyDescent="0.25">
      <c r="A186" s="904"/>
      <c r="B186" s="888"/>
      <c r="C186" s="888"/>
      <c r="D186" s="888"/>
      <c r="E186" s="888"/>
      <c r="F186" s="904"/>
      <c r="G186" s="888"/>
      <c r="H186" s="888"/>
      <c r="I186" s="888"/>
      <c r="J186" s="905"/>
      <c r="K186" s="881"/>
      <c r="L186" s="882"/>
      <c r="M186" s="882"/>
      <c r="N186" s="882"/>
      <c r="O186" s="883"/>
      <c r="P186" s="881"/>
      <c r="Q186" s="882"/>
      <c r="R186" s="882"/>
      <c r="S186" s="882"/>
      <c r="T186" s="883"/>
      <c r="U186" s="881"/>
      <c r="V186" s="882"/>
      <c r="W186" s="882"/>
      <c r="X186" s="882"/>
      <c r="Y186" s="961"/>
      <c r="Z186" s="954"/>
      <c r="AA186" s="955"/>
      <c r="AB186" s="956"/>
      <c r="AC186" s="881"/>
      <c r="AD186" s="882"/>
      <c r="AE186" s="883"/>
      <c r="AF186" s="887"/>
      <c r="AG186" s="888"/>
      <c r="AH186" s="888"/>
      <c r="AI186" s="887"/>
      <c r="AJ186" s="888"/>
      <c r="AK186" s="889"/>
      <c r="AN186" s="336"/>
      <c r="AP186" s="904"/>
      <c r="AQ186" s="888"/>
      <c r="AR186" s="888"/>
      <c r="AS186" s="888"/>
      <c r="AT186" s="888"/>
      <c r="AU186" s="904"/>
      <c r="AV186" s="888"/>
      <c r="AW186" s="888"/>
      <c r="AX186" s="888"/>
      <c r="AY186" s="905"/>
      <c r="AZ186" s="881"/>
      <c r="BA186" s="882"/>
      <c r="BB186" s="882"/>
      <c r="BC186" s="882"/>
      <c r="BD186" s="883"/>
      <c r="BE186" s="881"/>
      <c r="BF186" s="882"/>
      <c r="BG186" s="882"/>
      <c r="BH186" s="882"/>
      <c r="BI186" s="883"/>
      <c r="BJ186" s="881"/>
      <c r="BK186" s="882"/>
      <c r="BL186" s="882"/>
      <c r="BM186" s="882"/>
      <c r="BN186" s="961"/>
      <c r="BO186" s="954"/>
      <c r="BP186" s="955"/>
      <c r="BQ186" s="956"/>
      <c r="BR186" s="881"/>
      <c r="BS186" s="882"/>
      <c r="BT186" s="883"/>
      <c r="BU186" s="887"/>
      <c r="BV186" s="888"/>
      <c r="BW186" s="888"/>
      <c r="BX186" s="925"/>
      <c r="BY186" s="926"/>
      <c r="BZ186" s="927"/>
    </row>
    <row r="187" spans="1:78" ht="29.4" customHeight="1" x14ac:dyDescent="0.2">
      <c r="A187" s="946" t="s">
        <v>174</v>
      </c>
      <c r="B187" s="937"/>
      <c r="C187" s="937"/>
      <c r="D187" s="937"/>
      <c r="E187" s="947"/>
      <c r="F187" s="935" t="str">
        <f>IF($F$7="","",IF($F$7=100,"100"))</f>
        <v>100</v>
      </c>
      <c r="G187" s="936"/>
      <c r="H187" s="936"/>
      <c r="I187" s="936"/>
      <c r="J187" s="936"/>
      <c r="K187" s="937">
        <f>IF($F$7="","",IF($F$7=100,国語!$BD$53))</f>
        <v>0</v>
      </c>
      <c r="L187" s="937"/>
      <c r="M187" s="937"/>
      <c r="N187" s="937"/>
      <c r="O187" s="937"/>
      <c r="P187" s="937">
        <f>K187</f>
        <v>0</v>
      </c>
      <c r="Q187" s="937"/>
      <c r="R187" s="937"/>
      <c r="S187" s="937"/>
      <c r="T187" s="937"/>
      <c r="U187" s="938">
        <f>$U$7</f>
        <v>74</v>
      </c>
      <c r="V187" s="938"/>
      <c r="W187" s="938"/>
      <c r="X187" s="938"/>
      <c r="Y187" s="939"/>
      <c r="Z187" s="912" t="str">
        <f>IF(AND(K187&gt;=0,K187&lt;=41,$F$7&gt;0),"〇"," ")</f>
        <v>〇</v>
      </c>
      <c r="AA187" s="913"/>
      <c r="AB187" s="914"/>
      <c r="AC187" s="915" t="str">
        <f>IF(AND(K187&gt;=42,K187&lt;=63,$F$7&gt;0),"〇"," ")</f>
        <v xml:space="preserve"> </v>
      </c>
      <c r="AD187" s="913"/>
      <c r="AE187" s="914"/>
      <c r="AF187" s="915" t="str">
        <f>IF(AND(K187&gt;=64,K187&lt;=83,$F$7&gt;0),"〇"," ")</f>
        <v xml:space="preserve"> </v>
      </c>
      <c r="AG187" s="913"/>
      <c r="AH187" s="914"/>
      <c r="AI187" s="890" t="str">
        <f>IF(AND(K187&gt;=84,$F$7&gt;0),"〇"," ")</f>
        <v xml:space="preserve"> </v>
      </c>
      <c r="AJ187" s="891"/>
      <c r="AK187" s="892"/>
      <c r="AN187" s="336"/>
      <c r="AP187" s="946" t="s">
        <v>174</v>
      </c>
      <c r="AQ187" s="937"/>
      <c r="AR187" s="937"/>
      <c r="AS187" s="937"/>
      <c r="AT187" s="947"/>
      <c r="AU187" s="935" t="str">
        <f>IF($F$7="","",IF($F$7=100,"100"))</f>
        <v>100</v>
      </c>
      <c r="AV187" s="936"/>
      <c r="AW187" s="936"/>
      <c r="AX187" s="936"/>
      <c r="AY187" s="936"/>
      <c r="AZ187" s="937">
        <f>IF($F$7="","",IF($F$7=100,国語!$BD$54))</f>
        <v>0</v>
      </c>
      <c r="BA187" s="937"/>
      <c r="BB187" s="937"/>
      <c r="BC187" s="937"/>
      <c r="BD187" s="937"/>
      <c r="BE187" s="937">
        <f>AZ187</f>
        <v>0</v>
      </c>
      <c r="BF187" s="937"/>
      <c r="BG187" s="937"/>
      <c r="BH187" s="937"/>
      <c r="BI187" s="937"/>
      <c r="BJ187" s="938">
        <f>$U$7</f>
        <v>74</v>
      </c>
      <c r="BK187" s="938"/>
      <c r="BL187" s="938"/>
      <c r="BM187" s="938"/>
      <c r="BN187" s="939"/>
      <c r="BO187" s="912" t="str">
        <f>IF(AND(AZ187&gt;=0,AZ187&lt;=41,$F$7&gt;0),"〇"," ")</f>
        <v>〇</v>
      </c>
      <c r="BP187" s="913"/>
      <c r="BQ187" s="914"/>
      <c r="BR187" s="915" t="str">
        <f>IF(AND(AZ187&gt;=42,AZ187&lt;=63,$F$7&gt;0),"〇"," ")</f>
        <v xml:space="preserve"> </v>
      </c>
      <c r="BS187" s="913"/>
      <c r="BT187" s="914"/>
      <c r="BU187" s="915" t="str">
        <f>IF(AND(AZ187&gt;=64,AZ187&lt;=83,$F$7&gt;0),"〇"," ")</f>
        <v xml:space="preserve"> </v>
      </c>
      <c r="BV187" s="913"/>
      <c r="BW187" s="914"/>
      <c r="BX187" s="890" t="str">
        <f>IF(AND(AZ187&gt;=84,$F$7&gt;0),"〇"," ")</f>
        <v xml:space="preserve"> </v>
      </c>
      <c r="BY187" s="891"/>
      <c r="BZ187" s="892"/>
    </row>
    <row r="188" spans="1:78" ht="29.4" customHeight="1" thickBot="1" x14ac:dyDescent="0.25">
      <c r="A188" s="940" t="s">
        <v>175</v>
      </c>
      <c r="B188" s="941"/>
      <c r="C188" s="941"/>
      <c r="D188" s="941"/>
      <c r="E188" s="942"/>
      <c r="F188" s="943" t="str">
        <f>IF($F$8="","",IF($F$8=100,"100"))</f>
        <v>100</v>
      </c>
      <c r="G188" s="944"/>
      <c r="H188" s="944"/>
      <c r="I188" s="944"/>
      <c r="J188" s="944"/>
      <c r="K188" s="941">
        <f>IF($F$8="","",IF($F$8=100,算数!$BF$53))</f>
        <v>0</v>
      </c>
      <c r="L188" s="941"/>
      <c r="M188" s="941"/>
      <c r="N188" s="941"/>
      <c r="O188" s="941"/>
      <c r="P188" s="941">
        <f t="shared" ref="P188" si="30">K188</f>
        <v>0</v>
      </c>
      <c r="Q188" s="941"/>
      <c r="R188" s="941"/>
      <c r="S188" s="941"/>
      <c r="T188" s="941"/>
      <c r="U188" s="929">
        <f>$U$8</f>
        <v>74.900000000000006</v>
      </c>
      <c r="V188" s="929"/>
      <c r="W188" s="929"/>
      <c r="X188" s="929"/>
      <c r="Y188" s="930"/>
      <c r="Z188" s="931" t="str">
        <f>IF(AND(K188&gt;=0,K188&lt;=43,$F$8&gt;0),"〇"," ")</f>
        <v>〇</v>
      </c>
      <c r="AA188" s="932"/>
      <c r="AB188" s="933"/>
      <c r="AC188" s="945" t="str">
        <f>IF(AND(K188&gt;=44,K188&lt;=64,$F$8&gt;0),"〇"," ")</f>
        <v xml:space="preserve"> </v>
      </c>
      <c r="AD188" s="932"/>
      <c r="AE188" s="933"/>
      <c r="AF188" s="945" t="str">
        <f>IF(AND(K188&gt;=65,K188&lt;=84,$F$8&gt;0),"〇"," ")</f>
        <v xml:space="preserve"> </v>
      </c>
      <c r="AG188" s="932"/>
      <c r="AH188" s="933"/>
      <c r="AI188" s="893" t="str">
        <f>IF(AND(K188&gt;=85,$F$8&gt;0),"〇"," ")</f>
        <v xml:space="preserve"> </v>
      </c>
      <c r="AJ188" s="894"/>
      <c r="AK188" s="895"/>
      <c r="AN188" s="336"/>
      <c r="AP188" s="940" t="s">
        <v>175</v>
      </c>
      <c r="AQ188" s="941"/>
      <c r="AR188" s="941"/>
      <c r="AS188" s="941"/>
      <c r="AT188" s="942"/>
      <c r="AU188" s="943" t="str">
        <f>IF($F$8="","",IF($F$8=100,"100"))</f>
        <v>100</v>
      </c>
      <c r="AV188" s="944"/>
      <c r="AW188" s="944"/>
      <c r="AX188" s="944"/>
      <c r="AY188" s="944"/>
      <c r="AZ188" s="941">
        <f>IF($F$8="","",IF($F$8=100,算数!$BF$54))</f>
        <v>0</v>
      </c>
      <c r="BA188" s="941"/>
      <c r="BB188" s="941"/>
      <c r="BC188" s="941"/>
      <c r="BD188" s="941"/>
      <c r="BE188" s="941">
        <f t="shared" ref="BE188" si="31">AZ188</f>
        <v>0</v>
      </c>
      <c r="BF188" s="941"/>
      <c r="BG188" s="941"/>
      <c r="BH188" s="941"/>
      <c r="BI188" s="941"/>
      <c r="BJ188" s="929">
        <f>$U$8</f>
        <v>74.900000000000006</v>
      </c>
      <c r="BK188" s="929"/>
      <c r="BL188" s="929"/>
      <c r="BM188" s="929"/>
      <c r="BN188" s="930"/>
      <c r="BO188" s="931" t="str">
        <f>IF(AND(AZ188&gt;=0,AZ188&lt;=43,$F$8&gt;0),"〇"," ")</f>
        <v>〇</v>
      </c>
      <c r="BP188" s="932"/>
      <c r="BQ188" s="933"/>
      <c r="BR188" s="945" t="str">
        <f>IF(AND(AZ188&gt;=44,AZ188&lt;=64,$F$8&gt;0),"〇"," ")</f>
        <v xml:space="preserve"> </v>
      </c>
      <c r="BS188" s="932"/>
      <c r="BT188" s="933"/>
      <c r="BU188" s="945" t="str">
        <f>IF(AND(AZ188&gt;=65,AZ188&lt;=84,$F$8&gt;0),"〇"," ")</f>
        <v xml:space="preserve"> </v>
      </c>
      <c r="BV188" s="932"/>
      <c r="BW188" s="933"/>
      <c r="BX188" s="893" t="str">
        <f>IF(AND(AZ188&gt;=85,$F$8&gt;0),"〇"," ")</f>
        <v xml:space="preserve"> </v>
      </c>
      <c r="BY188" s="894"/>
      <c r="BZ188" s="895"/>
    </row>
    <row r="189" spans="1:78" ht="29.4" customHeight="1" thickBot="1" x14ac:dyDescent="0.25">
      <c r="A189" s="907" t="s">
        <v>200</v>
      </c>
      <c r="B189" s="908"/>
      <c r="C189" s="908"/>
      <c r="D189" s="908"/>
      <c r="E189" s="934"/>
      <c r="F189" s="907">
        <f>SUM($F$7:$F$8)</f>
        <v>200</v>
      </c>
      <c r="G189" s="908"/>
      <c r="H189" s="908"/>
      <c r="I189" s="908"/>
      <c r="J189" s="908"/>
      <c r="K189" s="908">
        <f>SUM(K187:K188)</f>
        <v>0</v>
      </c>
      <c r="L189" s="908"/>
      <c r="M189" s="908"/>
      <c r="N189" s="908"/>
      <c r="O189" s="908"/>
      <c r="P189" s="909">
        <f>K189/F189*100</f>
        <v>0</v>
      </c>
      <c r="Q189" s="909"/>
      <c r="R189" s="909"/>
      <c r="S189" s="909"/>
      <c r="T189" s="909"/>
      <c r="U189" s="910"/>
      <c r="V189" s="910"/>
      <c r="W189" s="910"/>
      <c r="X189" s="910"/>
      <c r="Y189" s="896"/>
      <c r="Z189" s="911"/>
      <c r="AA189" s="910"/>
      <c r="AB189" s="910"/>
      <c r="AC189" s="910"/>
      <c r="AD189" s="910"/>
      <c r="AE189" s="910"/>
      <c r="AF189" s="910"/>
      <c r="AG189" s="910"/>
      <c r="AH189" s="896"/>
      <c r="AI189" s="896"/>
      <c r="AJ189" s="897"/>
      <c r="AK189" s="898"/>
      <c r="AN189" s="336"/>
      <c r="AP189" s="907" t="s">
        <v>200</v>
      </c>
      <c r="AQ189" s="908"/>
      <c r="AR189" s="908"/>
      <c r="AS189" s="908"/>
      <c r="AT189" s="934"/>
      <c r="AU189" s="907">
        <f>SUM($F$7:$F$8)</f>
        <v>200</v>
      </c>
      <c r="AV189" s="908"/>
      <c r="AW189" s="908"/>
      <c r="AX189" s="908"/>
      <c r="AY189" s="908"/>
      <c r="AZ189" s="908">
        <f>SUM(AZ187:AZ188)</f>
        <v>0</v>
      </c>
      <c r="BA189" s="908"/>
      <c r="BB189" s="908"/>
      <c r="BC189" s="908"/>
      <c r="BD189" s="908"/>
      <c r="BE189" s="928">
        <f>AZ189/AU189*100</f>
        <v>0</v>
      </c>
      <c r="BF189" s="928"/>
      <c r="BG189" s="928"/>
      <c r="BH189" s="928"/>
      <c r="BI189" s="928"/>
      <c r="BJ189" s="910"/>
      <c r="BK189" s="910"/>
      <c r="BL189" s="910"/>
      <c r="BM189" s="910"/>
      <c r="BN189" s="896"/>
      <c r="BO189" s="911"/>
      <c r="BP189" s="910"/>
      <c r="BQ189" s="910"/>
      <c r="BR189" s="910"/>
      <c r="BS189" s="910"/>
      <c r="BT189" s="910"/>
      <c r="BU189" s="910"/>
      <c r="BV189" s="910"/>
      <c r="BW189" s="896"/>
      <c r="BX189" s="917"/>
      <c r="BY189" s="918"/>
      <c r="BZ189" s="919"/>
    </row>
    <row r="190" spans="1:78" ht="24" customHeight="1" x14ac:dyDescent="0.2">
      <c r="A190" s="280"/>
      <c r="B190" s="280"/>
      <c r="C190" s="280"/>
      <c r="D190" s="280"/>
      <c r="E190" s="280"/>
      <c r="F190" s="280"/>
      <c r="G190" s="280"/>
      <c r="H190" s="280"/>
      <c r="I190" s="280"/>
      <c r="J190" s="280"/>
      <c r="K190" s="280"/>
      <c r="L190" s="280"/>
      <c r="M190" s="280"/>
      <c r="N190" s="280"/>
      <c r="O190" s="280"/>
      <c r="P190" s="280"/>
      <c r="Q190" s="280"/>
      <c r="R190" s="280"/>
      <c r="S190" s="280"/>
      <c r="T190" s="280"/>
      <c r="U190" s="280"/>
      <c r="V190" s="280"/>
      <c r="W190" s="280"/>
      <c r="X190" s="280"/>
      <c r="Y190" s="280"/>
      <c r="Z190" s="280"/>
      <c r="AA190" s="280"/>
      <c r="AB190" s="280"/>
      <c r="AC190" s="280"/>
      <c r="AD190" s="280"/>
      <c r="AE190" s="280"/>
      <c r="AF190" s="280"/>
      <c r="AG190" s="280"/>
      <c r="AH190" s="280"/>
      <c r="AI190" s="280"/>
      <c r="AJ190" s="280"/>
      <c r="AK190" s="280"/>
      <c r="AN190" s="336"/>
    </row>
    <row r="191" spans="1:78" x14ac:dyDescent="0.2">
      <c r="AN191" s="336"/>
    </row>
    <row r="192" spans="1:78" ht="24" customHeight="1" x14ac:dyDescent="0.2">
      <c r="A192" s="280"/>
      <c r="B192" s="962" t="s">
        <v>194</v>
      </c>
      <c r="C192" s="962"/>
      <c r="D192" s="962"/>
      <c r="E192" s="962"/>
      <c r="F192" s="962"/>
      <c r="G192" s="962"/>
      <c r="H192" s="962"/>
      <c r="I192" s="962"/>
      <c r="J192" s="962"/>
      <c r="K192" s="962"/>
      <c r="L192" s="962"/>
      <c r="M192" s="962"/>
      <c r="N192" s="962"/>
      <c r="O192" s="962"/>
      <c r="P192" s="962"/>
      <c r="Q192" s="962"/>
      <c r="R192" s="962"/>
      <c r="S192" s="962"/>
      <c r="T192" s="962"/>
      <c r="U192" s="280"/>
      <c r="V192" s="280"/>
      <c r="W192" s="280"/>
      <c r="X192" s="280"/>
      <c r="Y192" s="280"/>
      <c r="Z192" s="280"/>
      <c r="AA192" s="280"/>
      <c r="AB192" s="280"/>
      <c r="AC192" s="280"/>
      <c r="AD192" s="280"/>
      <c r="AE192" s="280"/>
      <c r="AF192" s="280"/>
      <c r="AG192" s="280"/>
      <c r="AH192" s="280"/>
      <c r="AI192" s="280"/>
      <c r="AJ192" s="280"/>
      <c r="AK192" s="280"/>
      <c r="AN192" s="336"/>
      <c r="AP192" s="280"/>
      <c r="AQ192" s="962" t="s">
        <v>194</v>
      </c>
      <c r="AR192" s="962"/>
      <c r="AS192" s="962"/>
      <c r="AT192" s="962"/>
      <c r="AU192" s="962"/>
      <c r="AV192" s="962"/>
      <c r="AW192" s="962"/>
      <c r="AX192" s="962"/>
      <c r="AY192" s="962"/>
      <c r="AZ192" s="962"/>
      <c r="BA192" s="962"/>
      <c r="BB192" s="962"/>
      <c r="BC192" s="962"/>
      <c r="BD192" s="962"/>
      <c r="BE192" s="962"/>
      <c r="BF192" s="962"/>
      <c r="BG192" s="962"/>
      <c r="BH192" s="962"/>
      <c r="BI192" s="962"/>
      <c r="BJ192" s="280"/>
      <c r="BK192" s="280"/>
      <c r="BL192" s="280"/>
      <c r="BM192" s="280"/>
      <c r="BN192" s="280"/>
      <c r="BO192" s="280"/>
      <c r="BP192" s="280"/>
      <c r="BQ192" s="280"/>
      <c r="BR192" s="280"/>
      <c r="BS192" s="280"/>
      <c r="BT192" s="280"/>
      <c r="BU192" s="280"/>
      <c r="BV192" s="280"/>
      <c r="BW192" s="280"/>
    </row>
    <row r="193" spans="1:78" ht="27" customHeight="1" x14ac:dyDescent="0.2">
      <c r="A193" s="868"/>
      <c r="B193" s="868"/>
      <c r="C193" s="280"/>
      <c r="D193" s="280"/>
      <c r="E193" s="280"/>
      <c r="F193" s="280"/>
      <c r="G193" s="280"/>
      <c r="H193" s="280"/>
      <c r="I193" s="280"/>
      <c r="J193" s="280"/>
      <c r="K193" s="957" t="s">
        <v>195</v>
      </c>
      <c r="L193" s="957"/>
      <c r="M193" s="957"/>
      <c r="N193" s="957"/>
      <c r="O193" s="957"/>
      <c r="P193" s="957"/>
      <c r="Q193" s="957"/>
      <c r="R193" s="957"/>
      <c r="S193" s="957"/>
      <c r="T193" s="957"/>
      <c r="U193" s="957"/>
      <c r="V193" s="957"/>
      <c r="W193" s="957"/>
      <c r="X193" s="957"/>
      <c r="Y193" s="957"/>
      <c r="Z193" s="957"/>
      <c r="AA193" s="957"/>
      <c r="AB193" s="957"/>
      <c r="AC193" s="280"/>
      <c r="AD193" s="280"/>
      <c r="AE193" s="280"/>
      <c r="AF193" s="280"/>
      <c r="AG193" s="280"/>
      <c r="AH193" s="280"/>
      <c r="AI193" s="280"/>
      <c r="AJ193" s="280"/>
      <c r="AK193" s="280"/>
      <c r="AN193" s="336"/>
      <c r="AP193" s="868"/>
      <c r="AQ193" s="868"/>
      <c r="AR193" s="280"/>
      <c r="AS193" s="280"/>
      <c r="AT193" s="280"/>
      <c r="AU193" s="280"/>
      <c r="AV193" s="280"/>
      <c r="AW193" s="280"/>
      <c r="AX193" s="280"/>
      <c r="AY193" s="280"/>
      <c r="AZ193" s="957" t="s">
        <v>195</v>
      </c>
      <c r="BA193" s="957"/>
      <c r="BB193" s="957"/>
      <c r="BC193" s="957"/>
      <c r="BD193" s="957"/>
      <c r="BE193" s="957"/>
      <c r="BF193" s="957"/>
      <c r="BG193" s="957"/>
      <c r="BH193" s="957"/>
      <c r="BI193" s="957"/>
      <c r="BJ193" s="957"/>
      <c r="BK193" s="957"/>
      <c r="BL193" s="957"/>
      <c r="BM193" s="957"/>
      <c r="BN193" s="957"/>
      <c r="BO193" s="957"/>
      <c r="BP193" s="957"/>
      <c r="BQ193" s="957"/>
      <c r="BR193" s="280"/>
      <c r="BS193" s="280"/>
      <c r="BT193" s="280"/>
      <c r="BU193" s="280"/>
      <c r="BV193" s="280"/>
      <c r="BW193" s="280"/>
    </row>
    <row r="194" spans="1:78" ht="27" customHeight="1" thickBot="1" x14ac:dyDescent="0.25">
      <c r="A194" s="280"/>
      <c r="B194" s="280"/>
      <c r="C194" s="280"/>
      <c r="D194" s="280"/>
      <c r="E194" s="280"/>
      <c r="F194" s="280"/>
      <c r="G194" s="280"/>
      <c r="H194" s="280"/>
      <c r="I194" s="280"/>
      <c r="J194" s="958" t="s">
        <v>224</v>
      </c>
      <c r="K194" s="958"/>
      <c r="L194" s="958"/>
      <c r="M194" s="338">
        <f>$M$3</f>
        <v>1</v>
      </c>
      <c r="N194" s="958" t="s">
        <v>196</v>
      </c>
      <c r="O194" s="958"/>
      <c r="P194" s="958"/>
      <c r="Q194" s="339"/>
      <c r="R194" s="862">
        <f>国語!$A$55</f>
        <v>33</v>
      </c>
      <c r="S194" s="862"/>
      <c r="T194" s="862" t="s">
        <v>197</v>
      </c>
      <c r="U194" s="862"/>
      <c r="V194" s="338"/>
      <c r="W194" s="338" t="s">
        <v>198</v>
      </c>
      <c r="X194" s="338"/>
      <c r="Y194" s="338"/>
      <c r="Z194" s="338"/>
      <c r="AA194" s="959">
        <f>国語!$B$55</f>
        <v>0</v>
      </c>
      <c r="AB194" s="959"/>
      <c r="AC194" s="959"/>
      <c r="AD194" s="959"/>
      <c r="AE194" s="959"/>
      <c r="AF194" s="959"/>
      <c r="AG194" s="959"/>
      <c r="AH194" s="959"/>
      <c r="AI194" s="339"/>
      <c r="AJ194" s="339"/>
      <c r="AK194" s="339"/>
      <c r="AN194" s="336"/>
      <c r="AP194" s="280"/>
      <c r="AQ194" s="280"/>
      <c r="AR194" s="280"/>
      <c r="AS194" s="280"/>
      <c r="AT194" s="280"/>
      <c r="AU194" s="280"/>
      <c r="AV194" s="280"/>
      <c r="AW194" s="280"/>
      <c r="AX194" s="280"/>
      <c r="AY194" s="958" t="s">
        <v>224</v>
      </c>
      <c r="AZ194" s="958"/>
      <c r="BA194" s="958"/>
      <c r="BB194" s="338">
        <f>$M$3</f>
        <v>1</v>
      </c>
      <c r="BC194" s="958" t="s">
        <v>196</v>
      </c>
      <c r="BD194" s="958"/>
      <c r="BE194" s="958"/>
      <c r="BF194" s="339"/>
      <c r="BG194" s="862">
        <f>国語!$A$56</f>
        <v>34</v>
      </c>
      <c r="BH194" s="862"/>
      <c r="BI194" s="862" t="s">
        <v>197</v>
      </c>
      <c r="BJ194" s="862"/>
      <c r="BK194" s="338"/>
      <c r="BL194" s="338" t="s">
        <v>198</v>
      </c>
      <c r="BM194" s="338"/>
      <c r="BN194" s="338"/>
      <c r="BO194" s="338"/>
      <c r="BP194" s="959">
        <f>国語!$B$56</f>
        <v>0</v>
      </c>
      <c r="BQ194" s="959"/>
      <c r="BR194" s="959"/>
      <c r="BS194" s="959"/>
      <c r="BT194" s="959"/>
      <c r="BU194" s="959"/>
      <c r="BV194" s="959"/>
      <c r="BW194" s="959"/>
    </row>
    <row r="195" spans="1:78" ht="13.95" customHeight="1" x14ac:dyDescent="0.2">
      <c r="A195" s="899" t="s">
        <v>199</v>
      </c>
      <c r="B195" s="900"/>
      <c r="C195" s="900"/>
      <c r="D195" s="900"/>
      <c r="E195" s="900"/>
      <c r="F195" s="899" t="s">
        <v>201</v>
      </c>
      <c r="G195" s="900"/>
      <c r="H195" s="900"/>
      <c r="I195" s="900"/>
      <c r="J195" s="901"/>
      <c r="K195" s="875" t="s">
        <v>260</v>
      </c>
      <c r="L195" s="876"/>
      <c r="M195" s="876"/>
      <c r="N195" s="876"/>
      <c r="O195" s="877"/>
      <c r="P195" s="875" t="s">
        <v>260</v>
      </c>
      <c r="Q195" s="876"/>
      <c r="R195" s="876"/>
      <c r="S195" s="876"/>
      <c r="T195" s="877"/>
      <c r="U195" s="875" t="s">
        <v>261</v>
      </c>
      <c r="V195" s="876"/>
      <c r="W195" s="876"/>
      <c r="X195" s="876"/>
      <c r="Y195" s="906"/>
      <c r="Z195" s="948" t="s">
        <v>205</v>
      </c>
      <c r="AA195" s="949"/>
      <c r="AB195" s="950"/>
      <c r="AC195" s="875" t="s">
        <v>259</v>
      </c>
      <c r="AD195" s="876"/>
      <c r="AE195" s="877"/>
      <c r="AF195" s="916" t="s">
        <v>173</v>
      </c>
      <c r="AG195" s="900"/>
      <c r="AH195" s="900"/>
      <c r="AI195" s="875" t="s">
        <v>242</v>
      </c>
      <c r="AJ195" s="876"/>
      <c r="AK195" s="884"/>
      <c r="AN195" s="336"/>
      <c r="AP195" s="899" t="s">
        <v>199</v>
      </c>
      <c r="AQ195" s="900"/>
      <c r="AR195" s="900"/>
      <c r="AS195" s="900"/>
      <c r="AT195" s="900"/>
      <c r="AU195" s="899" t="s">
        <v>201</v>
      </c>
      <c r="AV195" s="900"/>
      <c r="AW195" s="900"/>
      <c r="AX195" s="900"/>
      <c r="AY195" s="901"/>
      <c r="AZ195" s="875" t="s">
        <v>260</v>
      </c>
      <c r="BA195" s="876"/>
      <c r="BB195" s="876"/>
      <c r="BC195" s="876"/>
      <c r="BD195" s="877"/>
      <c r="BE195" s="875" t="s">
        <v>260</v>
      </c>
      <c r="BF195" s="876"/>
      <c r="BG195" s="876"/>
      <c r="BH195" s="876"/>
      <c r="BI195" s="877"/>
      <c r="BJ195" s="875" t="s">
        <v>261</v>
      </c>
      <c r="BK195" s="876"/>
      <c r="BL195" s="876"/>
      <c r="BM195" s="876"/>
      <c r="BN195" s="906"/>
      <c r="BO195" s="948" t="s">
        <v>205</v>
      </c>
      <c r="BP195" s="949"/>
      <c r="BQ195" s="950"/>
      <c r="BR195" s="875" t="s">
        <v>259</v>
      </c>
      <c r="BS195" s="876"/>
      <c r="BT195" s="877"/>
      <c r="BU195" s="916" t="s">
        <v>173</v>
      </c>
      <c r="BV195" s="900"/>
      <c r="BW195" s="900"/>
      <c r="BX195" s="920" t="s">
        <v>242</v>
      </c>
      <c r="BY195" s="921"/>
      <c r="BZ195" s="922"/>
    </row>
    <row r="196" spans="1:78" ht="13.95" customHeight="1" x14ac:dyDescent="0.2">
      <c r="A196" s="902"/>
      <c r="B196" s="862"/>
      <c r="C196" s="862"/>
      <c r="D196" s="862"/>
      <c r="E196" s="862"/>
      <c r="F196" s="902"/>
      <c r="G196" s="862"/>
      <c r="H196" s="862"/>
      <c r="I196" s="862"/>
      <c r="J196" s="903"/>
      <c r="K196" s="878" t="s">
        <v>223</v>
      </c>
      <c r="L196" s="879"/>
      <c r="M196" s="879"/>
      <c r="N196" s="879"/>
      <c r="O196" s="880"/>
      <c r="P196" s="878" t="s">
        <v>202</v>
      </c>
      <c r="Q196" s="879"/>
      <c r="R196" s="879"/>
      <c r="S196" s="879"/>
      <c r="T196" s="880"/>
      <c r="U196" s="878" t="s">
        <v>202</v>
      </c>
      <c r="V196" s="879"/>
      <c r="W196" s="879"/>
      <c r="X196" s="879"/>
      <c r="Y196" s="960"/>
      <c r="Z196" s="951"/>
      <c r="AA196" s="952"/>
      <c r="AB196" s="953"/>
      <c r="AC196" s="878" t="s">
        <v>173</v>
      </c>
      <c r="AD196" s="879"/>
      <c r="AE196" s="880"/>
      <c r="AF196" s="885"/>
      <c r="AG196" s="862"/>
      <c r="AH196" s="862"/>
      <c r="AI196" s="885" t="s">
        <v>173</v>
      </c>
      <c r="AJ196" s="862"/>
      <c r="AK196" s="886"/>
      <c r="AN196" s="336"/>
      <c r="AP196" s="902"/>
      <c r="AQ196" s="862"/>
      <c r="AR196" s="862"/>
      <c r="AS196" s="862"/>
      <c r="AT196" s="862"/>
      <c r="AU196" s="902"/>
      <c r="AV196" s="862"/>
      <c r="AW196" s="862"/>
      <c r="AX196" s="862"/>
      <c r="AY196" s="903"/>
      <c r="AZ196" s="878" t="s">
        <v>223</v>
      </c>
      <c r="BA196" s="879"/>
      <c r="BB196" s="879"/>
      <c r="BC196" s="879"/>
      <c r="BD196" s="880"/>
      <c r="BE196" s="878" t="s">
        <v>202</v>
      </c>
      <c r="BF196" s="879"/>
      <c r="BG196" s="879"/>
      <c r="BH196" s="879"/>
      <c r="BI196" s="880"/>
      <c r="BJ196" s="878" t="s">
        <v>202</v>
      </c>
      <c r="BK196" s="879"/>
      <c r="BL196" s="879"/>
      <c r="BM196" s="879"/>
      <c r="BN196" s="960"/>
      <c r="BO196" s="951"/>
      <c r="BP196" s="952"/>
      <c r="BQ196" s="953"/>
      <c r="BR196" s="878" t="s">
        <v>173</v>
      </c>
      <c r="BS196" s="879"/>
      <c r="BT196" s="880"/>
      <c r="BU196" s="885"/>
      <c r="BV196" s="862"/>
      <c r="BW196" s="862"/>
      <c r="BX196" s="923" t="s">
        <v>173</v>
      </c>
      <c r="BY196" s="734"/>
      <c r="BZ196" s="924"/>
    </row>
    <row r="197" spans="1:78" ht="13.95" customHeight="1" thickBot="1" x14ac:dyDescent="0.25">
      <c r="A197" s="904"/>
      <c r="B197" s="888"/>
      <c r="C197" s="888"/>
      <c r="D197" s="888"/>
      <c r="E197" s="888"/>
      <c r="F197" s="904"/>
      <c r="G197" s="888"/>
      <c r="H197" s="888"/>
      <c r="I197" s="888"/>
      <c r="J197" s="905"/>
      <c r="K197" s="881"/>
      <c r="L197" s="882"/>
      <c r="M197" s="882"/>
      <c r="N197" s="882"/>
      <c r="O197" s="883"/>
      <c r="P197" s="881"/>
      <c r="Q197" s="882"/>
      <c r="R197" s="882"/>
      <c r="S197" s="882"/>
      <c r="T197" s="883"/>
      <c r="U197" s="881"/>
      <c r="V197" s="882"/>
      <c r="W197" s="882"/>
      <c r="X197" s="882"/>
      <c r="Y197" s="961"/>
      <c r="Z197" s="954"/>
      <c r="AA197" s="955"/>
      <c r="AB197" s="956"/>
      <c r="AC197" s="881"/>
      <c r="AD197" s="882"/>
      <c r="AE197" s="883"/>
      <c r="AF197" s="887"/>
      <c r="AG197" s="888"/>
      <c r="AH197" s="888"/>
      <c r="AI197" s="887"/>
      <c r="AJ197" s="888"/>
      <c r="AK197" s="889"/>
      <c r="AN197" s="336"/>
      <c r="AP197" s="904"/>
      <c r="AQ197" s="888"/>
      <c r="AR197" s="888"/>
      <c r="AS197" s="888"/>
      <c r="AT197" s="888"/>
      <c r="AU197" s="904"/>
      <c r="AV197" s="888"/>
      <c r="AW197" s="888"/>
      <c r="AX197" s="888"/>
      <c r="AY197" s="905"/>
      <c r="AZ197" s="881"/>
      <c r="BA197" s="882"/>
      <c r="BB197" s="882"/>
      <c r="BC197" s="882"/>
      <c r="BD197" s="883"/>
      <c r="BE197" s="881"/>
      <c r="BF197" s="882"/>
      <c r="BG197" s="882"/>
      <c r="BH197" s="882"/>
      <c r="BI197" s="883"/>
      <c r="BJ197" s="881"/>
      <c r="BK197" s="882"/>
      <c r="BL197" s="882"/>
      <c r="BM197" s="882"/>
      <c r="BN197" s="961"/>
      <c r="BO197" s="954"/>
      <c r="BP197" s="955"/>
      <c r="BQ197" s="956"/>
      <c r="BR197" s="881"/>
      <c r="BS197" s="882"/>
      <c r="BT197" s="883"/>
      <c r="BU197" s="887"/>
      <c r="BV197" s="888"/>
      <c r="BW197" s="888"/>
      <c r="BX197" s="925"/>
      <c r="BY197" s="926"/>
      <c r="BZ197" s="927"/>
    </row>
    <row r="198" spans="1:78" ht="29.4" customHeight="1" x14ac:dyDescent="0.2">
      <c r="A198" s="946" t="s">
        <v>174</v>
      </c>
      <c r="B198" s="937"/>
      <c r="C198" s="937"/>
      <c r="D198" s="937"/>
      <c r="E198" s="947"/>
      <c r="F198" s="935" t="str">
        <f>IF($F$7="","",IF($F$7=100,"100"))</f>
        <v>100</v>
      </c>
      <c r="G198" s="936"/>
      <c r="H198" s="936"/>
      <c r="I198" s="936"/>
      <c r="J198" s="936"/>
      <c r="K198" s="937">
        <f>IF($F$7="","",IF($F$7=100,国語!$BD$55))</f>
        <v>0</v>
      </c>
      <c r="L198" s="937"/>
      <c r="M198" s="937"/>
      <c r="N198" s="937"/>
      <c r="O198" s="937"/>
      <c r="P198" s="937">
        <f>K198</f>
        <v>0</v>
      </c>
      <c r="Q198" s="937"/>
      <c r="R198" s="937"/>
      <c r="S198" s="937"/>
      <c r="T198" s="937"/>
      <c r="U198" s="938">
        <f>$U$7</f>
        <v>74</v>
      </c>
      <c r="V198" s="938"/>
      <c r="W198" s="938"/>
      <c r="X198" s="938"/>
      <c r="Y198" s="939"/>
      <c r="Z198" s="912" t="str">
        <f>IF(AND(K198&gt;=0,K198&lt;=41,$F$7&gt;0),"〇"," ")</f>
        <v>〇</v>
      </c>
      <c r="AA198" s="913"/>
      <c r="AB198" s="914"/>
      <c r="AC198" s="915" t="str">
        <f>IF(AND(K198&gt;=42,K198&lt;=63,$F$7&gt;0),"〇"," ")</f>
        <v xml:space="preserve"> </v>
      </c>
      <c r="AD198" s="913"/>
      <c r="AE198" s="914"/>
      <c r="AF198" s="915" t="str">
        <f>IF(AND(K198&gt;=64,K198&lt;=83,$F$7&gt;0),"〇"," ")</f>
        <v xml:space="preserve"> </v>
      </c>
      <c r="AG198" s="913"/>
      <c r="AH198" s="914"/>
      <c r="AI198" s="890" t="str">
        <f>IF(AND(K198&gt;=84,$F$7&gt;0),"〇"," ")</f>
        <v xml:space="preserve"> </v>
      </c>
      <c r="AJ198" s="891"/>
      <c r="AK198" s="892"/>
      <c r="AN198" s="336"/>
      <c r="AP198" s="946" t="s">
        <v>174</v>
      </c>
      <c r="AQ198" s="937"/>
      <c r="AR198" s="937"/>
      <c r="AS198" s="937"/>
      <c r="AT198" s="947"/>
      <c r="AU198" s="935" t="str">
        <f>IF($F$7="","",IF($F$7=100,"100"))</f>
        <v>100</v>
      </c>
      <c r="AV198" s="936"/>
      <c r="AW198" s="936"/>
      <c r="AX198" s="936"/>
      <c r="AY198" s="936"/>
      <c r="AZ198" s="937">
        <f>IF($F$7="","",IF($F$7=100,国語!$BD$56))</f>
        <v>0</v>
      </c>
      <c r="BA198" s="937"/>
      <c r="BB198" s="937"/>
      <c r="BC198" s="937"/>
      <c r="BD198" s="937"/>
      <c r="BE198" s="937">
        <f>AZ198</f>
        <v>0</v>
      </c>
      <c r="BF198" s="937"/>
      <c r="BG198" s="937"/>
      <c r="BH198" s="937"/>
      <c r="BI198" s="937"/>
      <c r="BJ198" s="938">
        <f>$U$7</f>
        <v>74</v>
      </c>
      <c r="BK198" s="938"/>
      <c r="BL198" s="938"/>
      <c r="BM198" s="938"/>
      <c r="BN198" s="939"/>
      <c r="BO198" s="912" t="str">
        <f>IF(AND(AZ198&gt;=0,AZ198&lt;=41,$F$7&gt;0),"〇"," ")</f>
        <v>〇</v>
      </c>
      <c r="BP198" s="913"/>
      <c r="BQ198" s="914"/>
      <c r="BR198" s="915" t="str">
        <f>IF(AND(AZ198&gt;=42,AZ198&lt;=63,$F$7&gt;0),"〇"," ")</f>
        <v xml:space="preserve"> </v>
      </c>
      <c r="BS198" s="913"/>
      <c r="BT198" s="914"/>
      <c r="BU198" s="915" t="str">
        <f>IF(AND(AZ198&gt;=64,AZ198&lt;=83,$F$7&gt;0),"〇"," ")</f>
        <v xml:space="preserve"> </v>
      </c>
      <c r="BV198" s="913"/>
      <c r="BW198" s="914"/>
      <c r="BX198" s="890" t="str">
        <f>IF(AND(AZ198&gt;=84,$F$7&gt;0),"〇"," ")</f>
        <v xml:space="preserve"> </v>
      </c>
      <c r="BY198" s="891"/>
      <c r="BZ198" s="892"/>
    </row>
    <row r="199" spans="1:78" ht="29.4" customHeight="1" thickBot="1" x14ac:dyDescent="0.25">
      <c r="A199" s="940" t="s">
        <v>175</v>
      </c>
      <c r="B199" s="941"/>
      <c r="C199" s="941"/>
      <c r="D199" s="941"/>
      <c r="E199" s="942"/>
      <c r="F199" s="943" t="str">
        <f>IF($F$8="","",IF($F$8=100,"100"))</f>
        <v>100</v>
      </c>
      <c r="G199" s="944"/>
      <c r="H199" s="944"/>
      <c r="I199" s="944"/>
      <c r="J199" s="944"/>
      <c r="K199" s="941">
        <f>IF($F$8="","",IF($F$8=100,算数!$BF$55))</f>
        <v>0</v>
      </c>
      <c r="L199" s="941"/>
      <c r="M199" s="941"/>
      <c r="N199" s="941"/>
      <c r="O199" s="941"/>
      <c r="P199" s="941">
        <f t="shared" ref="P199" si="32">K199</f>
        <v>0</v>
      </c>
      <c r="Q199" s="941"/>
      <c r="R199" s="941"/>
      <c r="S199" s="941"/>
      <c r="T199" s="941"/>
      <c r="U199" s="929">
        <f>$U$8</f>
        <v>74.900000000000006</v>
      </c>
      <c r="V199" s="929"/>
      <c r="W199" s="929"/>
      <c r="X199" s="929"/>
      <c r="Y199" s="930"/>
      <c r="Z199" s="931" t="str">
        <f>IF(AND(K199&gt;=0,K199&lt;=43,$F$8&gt;0),"〇"," ")</f>
        <v>〇</v>
      </c>
      <c r="AA199" s="932"/>
      <c r="AB199" s="933"/>
      <c r="AC199" s="945" t="str">
        <f>IF(AND(K199&gt;=44,K199&lt;=64,$F$8&gt;0),"〇"," ")</f>
        <v xml:space="preserve"> </v>
      </c>
      <c r="AD199" s="932"/>
      <c r="AE199" s="933"/>
      <c r="AF199" s="945" t="str">
        <f>IF(AND(K199&gt;=65,K199&lt;=84,$F$8&gt;0),"〇"," ")</f>
        <v xml:space="preserve"> </v>
      </c>
      <c r="AG199" s="932"/>
      <c r="AH199" s="933"/>
      <c r="AI199" s="893" t="str">
        <f>IF(AND(K199&gt;=85,$F$8&gt;0),"〇"," ")</f>
        <v xml:space="preserve"> </v>
      </c>
      <c r="AJ199" s="894"/>
      <c r="AK199" s="895"/>
      <c r="AN199" s="336"/>
      <c r="AP199" s="940" t="s">
        <v>175</v>
      </c>
      <c r="AQ199" s="941"/>
      <c r="AR199" s="941"/>
      <c r="AS199" s="941"/>
      <c r="AT199" s="942"/>
      <c r="AU199" s="943" t="str">
        <f>IF($F$8="","",IF($F$8=100,"100"))</f>
        <v>100</v>
      </c>
      <c r="AV199" s="944"/>
      <c r="AW199" s="944"/>
      <c r="AX199" s="944"/>
      <c r="AY199" s="944"/>
      <c r="AZ199" s="941">
        <f>IF($F$8="","",IF($F$8=100,算数!$BF$56))</f>
        <v>0</v>
      </c>
      <c r="BA199" s="941"/>
      <c r="BB199" s="941"/>
      <c r="BC199" s="941"/>
      <c r="BD199" s="941"/>
      <c r="BE199" s="941">
        <f t="shared" ref="BE199" si="33">AZ199</f>
        <v>0</v>
      </c>
      <c r="BF199" s="941"/>
      <c r="BG199" s="941"/>
      <c r="BH199" s="941"/>
      <c r="BI199" s="941"/>
      <c r="BJ199" s="929">
        <f>$U$8</f>
        <v>74.900000000000006</v>
      </c>
      <c r="BK199" s="929"/>
      <c r="BL199" s="929"/>
      <c r="BM199" s="929"/>
      <c r="BN199" s="930"/>
      <c r="BO199" s="931" t="str">
        <f>IF(AND(AZ199&gt;=0,AZ199&lt;=43,$F$8&gt;0),"〇"," ")</f>
        <v>〇</v>
      </c>
      <c r="BP199" s="932"/>
      <c r="BQ199" s="933"/>
      <c r="BR199" s="945" t="str">
        <f>IF(AND(AZ199&gt;=44,AZ199&lt;=64,$F$8&gt;0),"〇"," ")</f>
        <v xml:space="preserve"> </v>
      </c>
      <c r="BS199" s="932"/>
      <c r="BT199" s="933"/>
      <c r="BU199" s="945" t="str">
        <f>IF(AND(AZ199&gt;=65,AZ199&lt;=84,$F$8&gt;0),"〇"," ")</f>
        <v xml:space="preserve"> </v>
      </c>
      <c r="BV199" s="932"/>
      <c r="BW199" s="933"/>
      <c r="BX199" s="893" t="str">
        <f>IF(AND(AZ199&gt;=85,$F$8&gt;0),"〇"," ")</f>
        <v xml:space="preserve"> </v>
      </c>
      <c r="BY199" s="894"/>
      <c r="BZ199" s="895"/>
    </row>
    <row r="200" spans="1:78" ht="29.4" customHeight="1" thickBot="1" x14ac:dyDescent="0.25">
      <c r="A200" s="907" t="s">
        <v>200</v>
      </c>
      <c r="B200" s="908"/>
      <c r="C200" s="908"/>
      <c r="D200" s="908"/>
      <c r="E200" s="934"/>
      <c r="F200" s="907">
        <f>SUM($F$7:$F$8)</f>
        <v>200</v>
      </c>
      <c r="G200" s="908"/>
      <c r="H200" s="908"/>
      <c r="I200" s="908"/>
      <c r="J200" s="908"/>
      <c r="K200" s="908">
        <f>SUM(K198:K199)</f>
        <v>0</v>
      </c>
      <c r="L200" s="908"/>
      <c r="M200" s="908"/>
      <c r="N200" s="908"/>
      <c r="O200" s="908"/>
      <c r="P200" s="909">
        <f>K200/F200*100</f>
        <v>0</v>
      </c>
      <c r="Q200" s="909"/>
      <c r="R200" s="909"/>
      <c r="S200" s="909"/>
      <c r="T200" s="909"/>
      <c r="U200" s="910"/>
      <c r="V200" s="910"/>
      <c r="W200" s="910"/>
      <c r="X200" s="910"/>
      <c r="Y200" s="896"/>
      <c r="Z200" s="911"/>
      <c r="AA200" s="910"/>
      <c r="AB200" s="910"/>
      <c r="AC200" s="910"/>
      <c r="AD200" s="910"/>
      <c r="AE200" s="910"/>
      <c r="AF200" s="910"/>
      <c r="AG200" s="910"/>
      <c r="AH200" s="896"/>
      <c r="AI200" s="896"/>
      <c r="AJ200" s="897"/>
      <c r="AK200" s="898"/>
      <c r="AN200" s="336"/>
      <c r="AP200" s="907" t="s">
        <v>200</v>
      </c>
      <c r="AQ200" s="908"/>
      <c r="AR200" s="908"/>
      <c r="AS200" s="908"/>
      <c r="AT200" s="934"/>
      <c r="AU200" s="907">
        <f>SUM($F$7:$F$8)</f>
        <v>200</v>
      </c>
      <c r="AV200" s="908"/>
      <c r="AW200" s="908"/>
      <c r="AX200" s="908"/>
      <c r="AY200" s="908"/>
      <c r="AZ200" s="908">
        <f>SUM(AZ198:AZ199)</f>
        <v>0</v>
      </c>
      <c r="BA200" s="908"/>
      <c r="BB200" s="908"/>
      <c r="BC200" s="908"/>
      <c r="BD200" s="908"/>
      <c r="BE200" s="909">
        <f>AZ200/AU200*100</f>
        <v>0</v>
      </c>
      <c r="BF200" s="909"/>
      <c r="BG200" s="909"/>
      <c r="BH200" s="909"/>
      <c r="BI200" s="909"/>
      <c r="BJ200" s="910"/>
      <c r="BK200" s="910"/>
      <c r="BL200" s="910"/>
      <c r="BM200" s="910"/>
      <c r="BN200" s="896"/>
      <c r="BO200" s="911"/>
      <c r="BP200" s="910"/>
      <c r="BQ200" s="910"/>
      <c r="BR200" s="910"/>
      <c r="BS200" s="910"/>
      <c r="BT200" s="910"/>
      <c r="BU200" s="910"/>
      <c r="BV200" s="910"/>
      <c r="BW200" s="896"/>
      <c r="BX200" s="917"/>
      <c r="BY200" s="918"/>
      <c r="BZ200" s="919"/>
    </row>
    <row r="201" spans="1:78" ht="29.4" customHeight="1" x14ac:dyDescent="0.2">
      <c r="A201" s="281"/>
      <c r="B201" s="281"/>
      <c r="C201" s="281"/>
      <c r="D201" s="281"/>
      <c r="E201" s="281"/>
      <c r="F201" s="281"/>
      <c r="G201" s="281"/>
      <c r="H201" s="281"/>
      <c r="I201" s="281"/>
      <c r="J201" s="281"/>
      <c r="K201" s="281"/>
      <c r="L201" s="281"/>
      <c r="M201" s="281"/>
      <c r="N201" s="281"/>
      <c r="O201" s="281"/>
      <c r="P201" s="295"/>
      <c r="Q201" s="295"/>
      <c r="R201" s="295"/>
      <c r="S201" s="295"/>
      <c r="T201" s="295"/>
      <c r="U201" s="281"/>
      <c r="V201" s="281"/>
      <c r="W201" s="281"/>
      <c r="X201" s="281"/>
      <c r="Y201" s="281"/>
      <c r="Z201" s="281"/>
      <c r="AA201" s="281"/>
      <c r="AB201" s="281"/>
      <c r="AC201" s="281"/>
      <c r="AD201" s="281"/>
      <c r="AE201" s="281"/>
      <c r="AF201" s="281"/>
      <c r="AG201" s="281"/>
      <c r="AH201" s="281"/>
      <c r="AI201" s="281"/>
      <c r="AJ201" s="281"/>
      <c r="AK201" s="281"/>
      <c r="AN201" s="336"/>
    </row>
    <row r="202" spans="1:78" ht="15.6" customHeight="1" x14ac:dyDescent="0.2">
      <c r="A202" s="281"/>
      <c r="B202" s="281"/>
      <c r="C202" s="281"/>
      <c r="D202" s="281"/>
      <c r="E202" s="281"/>
      <c r="F202" s="281"/>
      <c r="G202" s="281"/>
      <c r="H202" s="281"/>
      <c r="I202" s="281"/>
      <c r="J202" s="281"/>
      <c r="K202" s="281"/>
      <c r="L202" s="281"/>
      <c r="M202" s="281"/>
      <c r="N202" s="281"/>
      <c r="O202" s="281"/>
      <c r="P202" s="295"/>
      <c r="Q202" s="295"/>
      <c r="R202" s="295"/>
      <c r="S202" s="295"/>
      <c r="T202" s="295"/>
      <c r="U202" s="281"/>
      <c r="V202" s="281"/>
      <c r="W202" s="281"/>
      <c r="X202" s="281"/>
      <c r="Y202" s="281"/>
      <c r="Z202" s="281"/>
      <c r="AA202" s="281"/>
      <c r="AB202" s="281"/>
      <c r="AC202" s="281"/>
      <c r="AD202" s="281"/>
      <c r="AE202" s="281"/>
      <c r="AF202" s="281"/>
      <c r="AG202" s="281"/>
      <c r="AH202" s="281"/>
      <c r="AI202" s="281"/>
      <c r="AJ202" s="281"/>
      <c r="AK202" s="281"/>
      <c r="AN202" s="336"/>
    </row>
    <row r="203" spans="1:78" ht="13.95" customHeight="1" x14ac:dyDescent="0.2">
      <c r="A203" s="296"/>
      <c r="B203" s="296"/>
      <c r="C203" s="296"/>
      <c r="D203" s="296"/>
      <c r="E203" s="296"/>
      <c r="F203" s="296"/>
      <c r="G203" s="296"/>
      <c r="H203" s="296"/>
      <c r="I203" s="296"/>
      <c r="J203" s="296"/>
      <c r="K203" s="296"/>
      <c r="L203" s="296"/>
      <c r="M203" s="296"/>
      <c r="N203" s="296"/>
      <c r="O203" s="296"/>
      <c r="P203" s="296"/>
      <c r="Q203" s="296"/>
      <c r="R203" s="296"/>
      <c r="S203" s="296"/>
      <c r="T203" s="296"/>
      <c r="U203" s="296"/>
      <c r="V203" s="296"/>
      <c r="W203" s="296"/>
      <c r="X203" s="296"/>
      <c r="Y203" s="296"/>
      <c r="Z203" s="296"/>
      <c r="AA203" s="296"/>
      <c r="AB203" s="296"/>
      <c r="AC203" s="296"/>
      <c r="AD203" s="296"/>
      <c r="AE203" s="296"/>
      <c r="AF203" s="296"/>
      <c r="AG203" s="296"/>
      <c r="AH203" s="296"/>
      <c r="AI203" s="280"/>
      <c r="AJ203" s="280"/>
      <c r="AK203" s="280"/>
      <c r="AN203" s="336"/>
    </row>
    <row r="204" spans="1:78" ht="37.950000000000003" customHeight="1" x14ac:dyDescent="0.2">
      <c r="A204" s="280"/>
      <c r="B204" s="280"/>
      <c r="C204" s="280"/>
      <c r="D204" s="280"/>
      <c r="E204" s="280"/>
      <c r="F204" s="280"/>
      <c r="G204" s="280"/>
      <c r="H204" s="280"/>
      <c r="I204" s="280"/>
      <c r="J204" s="280"/>
      <c r="K204" s="280"/>
      <c r="L204" s="280"/>
      <c r="M204" s="280"/>
      <c r="N204" s="280"/>
      <c r="O204" s="280"/>
      <c r="P204" s="280"/>
      <c r="Q204" s="280"/>
      <c r="R204" s="280"/>
      <c r="S204" s="280"/>
      <c r="T204" s="280"/>
      <c r="U204" s="280"/>
      <c r="V204" s="280"/>
      <c r="W204" s="280"/>
      <c r="X204" s="280"/>
      <c r="Y204" s="280"/>
      <c r="Z204" s="280"/>
      <c r="AA204" s="280"/>
      <c r="AB204" s="280"/>
      <c r="AC204" s="280"/>
      <c r="AD204" s="280"/>
      <c r="AE204" s="280"/>
      <c r="AF204" s="280"/>
      <c r="AG204" s="280"/>
      <c r="AH204" s="280"/>
      <c r="AI204" s="356"/>
      <c r="AJ204" s="356"/>
      <c r="AK204" s="356"/>
      <c r="AL204" s="335"/>
      <c r="AM204" s="335"/>
      <c r="AN204" s="337"/>
      <c r="AO204" s="335"/>
      <c r="AP204" s="335"/>
      <c r="AQ204" s="335"/>
      <c r="AR204" s="335"/>
      <c r="AS204" s="335"/>
      <c r="AT204" s="335"/>
      <c r="AU204" s="335"/>
      <c r="AV204" s="335"/>
      <c r="AW204" s="335"/>
      <c r="AX204" s="335"/>
      <c r="AY204" s="335"/>
      <c r="AZ204" s="335"/>
      <c r="BA204" s="335"/>
      <c r="BB204" s="335"/>
      <c r="BC204" s="335"/>
      <c r="BD204" s="335"/>
      <c r="BE204" s="335"/>
      <c r="BF204" s="335"/>
      <c r="BG204" s="335"/>
      <c r="BH204" s="335"/>
      <c r="BI204" s="335"/>
      <c r="BJ204" s="335"/>
      <c r="BK204" s="335"/>
      <c r="BL204" s="335"/>
      <c r="BM204" s="335"/>
      <c r="BN204" s="335"/>
      <c r="BO204" s="335"/>
      <c r="BP204" s="335"/>
      <c r="BQ204" s="335"/>
      <c r="BR204" s="335"/>
      <c r="BS204" s="335"/>
      <c r="BT204" s="335"/>
      <c r="BU204" s="335"/>
      <c r="BV204" s="335"/>
      <c r="BW204" s="335"/>
      <c r="BX204" s="335"/>
      <c r="BY204" s="335"/>
      <c r="BZ204" s="335"/>
    </row>
    <row r="205" spans="1:78" ht="24" customHeight="1" x14ac:dyDescent="0.2">
      <c r="A205" s="280"/>
      <c r="B205" s="962" t="s">
        <v>194</v>
      </c>
      <c r="C205" s="962"/>
      <c r="D205" s="962"/>
      <c r="E205" s="962"/>
      <c r="F205" s="962"/>
      <c r="G205" s="962"/>
      <c r="H205" s="962"/>
      <c r="I205" s="962"/>
      <c r="J205" s="962"/>
      <c r="K205" s="962"/>
      <c r="L205" s="962"/>
      <c r="M205" s="962"/>
      <c r="N205" s="962"/>
      <c r="O205" s="962"/>
      <c r="P205" s="962"/>
      <c r="Q205" s="962"/>
      <c r="R205" s="962"/>
      <c r="S205" s="962"/>
      <c r="T205" s="962"/>
      <c r="U205" s="280"/>
      <c r="V205" s="280"/>
      <c r="W205" s="280"/>
      <c r="X205" s="280"/>
      <c r="Y205" s="280"/>
      <c r="Z205" s="280"/>
      <c r="AA205" s="280"/>
      <c r="AB205" s="280"/>
      <c r="AC205" s="280"/>
      <c r="AD205" s="280"/>
      <c r="AE205" s="280"/>
      <c r="AF205" s="280"/>
      <c r="AG205" s="280"/>
      <c r="AH205" s="280"/>
      <c r="AI205" s="280"/>
      <c r="AJ205" s="280"/>
      <c r="AK205" s="280"/>
      <c r="AN205" s="336"/>
      <c r="AP205" s="280"/>
      <c r="AQ205" s="962" t="s">
        <v>194</v>
      </c>
      <c r="AR205" s="962"/>
      <c r="AS205" s="962"/>
      <c r="AT205" s="962"/>
      <c r="AU205" s="962"/>
      <c r="AV205" s="962"/>
      <c r="AW205" s="962"/>
      <c r="AX205" s="962"/>
      <c r="AY205" s="962"/>
      <c r="AZ205" s="962"/>
      <c r="BA205" s="962"/>
      <c r="BB205" s="962"/>
      <c r="BC205" s="962"/>
      <c r="BD205" s="962"/>
      <c r="BE205" s="962"/>
      <c r="BF205" s="962"/>
      <c r="BG205" s="962"/>
      <c r="BH205" s="962"/>
      <c r="BI205" s="962"/>
      <c r="BJ205" s="280"/>
      <c r="BK205" s="280"/>
      <c r="BL205" s="280"/>
      <c r="BM205" s="280"/>
      <c r="BN205" s="280"/>
      <c r="BO205" s="280"/>
      <c r="BP205" s="280"/>
      <c r="BQ205" s="280"/>
      <c r="BR205" s="280"/>
      <c r="BS205" s="280"/>
      <c r="BT205" s="280"/>
      <c r="BU205" s="280"/>
      <c r="BV205" s="280"/>
      <c r="BW205" s="280"/>
    </row>
    <row r="206" spans="1:78" ht="27" customHeight="1" x14ac:dyDescent="0.2">
      <c r="A206" s="868"/>
      <c r="B206" s="868"/>
      <c r="C206" s="280"/>
      <c r="D206" s="280"/>
      <c r="E206" s="280"/>
      <c r="F206" s="280"/>
      <c r="G206" s="280"/>
      <c r="H206" s="280"/>
      <c r="I206" s="280"/>
      <c r="J206" s="280"/>
      <c r="K206" s="957" t="s">
        <v>195</v>
      </c>
      <c r="L206" s="957"/>
      <c r="M206" s="957"/>
      <c r="N206" s="957"/>
      <c r="O206" s="957"/>
      <c r="P206" s="957"/>
      <c r="Q206" s="957"/>
      <c r="R206" s="957"/>
      <c r="S206" s="957"/>
      <c r="T206" s="957"/>
      <c r="U206" s="957"/>
      <c r="V206" s="957"/>
      <c r="W206" s="957"/>
      <c r="X206" s="957"/>
      <c r="Y206" s="957"/>
      <c r="Z206" s="957"/>
      <c r="AA206" s="957"/>
      <c r="AB206" s="957"/>
      <c r="AC206" s="280"/>
      <c r="AD206" s="280"/>
      <c r="AE206" s="280"/>
      <c r="AF206" s="280"/>
      <c r="AG206" s="280"/>
      <c r="AH206" s="280"/>
      <c r="AI206" s="280"/>
      <c r="AJ206" s="280"/>
      <c r="AK206" s="280"/>
      <c r="AN206" s="336"/>
      <c r="AP206" s="868"/>
      <c r="AQ206" s="868"/>
      <c r="AR206" s="280"/>
      <c r="AS206" s="280"/>
      <c r="AT206" s="280"/>
      <c r="AU206" s="280"/>
      <c r="AV206" s="280"/>
      <c r="AW206" s="280"/>
      <c r="AX206" s="280"/>
      <c r="AY206" s="280"/>
      <c r="AZ206" s="957" t="s">
        <v>195</v>
      </c>
      <c r="BA206" s="957"/>
      <c r="BB206" s="957"/>
      <c r="BC206" s="957"/>
      <c r="BD206" s="957"/>
      <c r="BE206" s="957"/>
      <c r="BF206" s="957"/>
      <c r="BG206" s="957"/>
      <c r="BH206" s="957"/>
      <c r="BI206" s="957"/>
      <c r="BJ206" s="957"/>
      <c r="BK206" s="957"/>
      <c r="BL206" s="957"/>
      <c r="BM206" s="957"/>
      <c r="BN206" s="957"/>
      <c r="BO206" s="957"/>
      <c r="BP206" s="957"/>
      <c r="BQ206" s="957"/>
      <c r="BR206" s="280"/>
      <c r="BS206" s="280"/>
      <c r="BT206" s="280"/>
      <c r="BU206" s="280"/>
      <c r="BV206" s="280"/>
      <c r="BW206" s="280"/>
    </row>
    <row r="207" spans="1:78" ht="27" customHeight="1" thickBot="1" x14ac:dyDescent="0.25">
      <c r="A207" s="280"/>
      <c r="B207" s="280"/>
      <c r="C207" s="280"/>
      <c r="D207" s="280"/>
      <c r="E207" s="280"/>
      <c r="F207" s="280"/>
      <c r="G207" s="280"/>
      <c r="H207" s="280"/>
      <c r="I207" s="280"/>
      <c r="J207" s="958" t="s">
        <v>224</v>
      </c>
      <c r="K207" s="958"/>
      <c r="L207" s="958"/>
      <c r="M207" s="338">
        <f>$M$3</f>
        <v>1</v>
      </c>
      <c r="N207" s="958" t="s">
        <v>196</v>
      </c>
      <c r="O207" s="958"/>
      <c r="P207" s="958"/>
      <c r="Q207" s="339"/>
      <c r="R207" s="862">
        <f>国語!$A$57</f>
        <v>35</v>
      </c>
      <c r="S207" s="862"/>
      <c r="T207" s="862" t="s">
        <v>197</v>
      </c>
      <c r="U207" s="862"/>
      <c r="V207" s="338"/>
      <c r="W207" s="338" t="s">
        <v>198</v>
      </c>
      <c r="X207" s="338"/>
      <c r="Y207" s="338"/>
      <c r="Z207" s="338"/>
      <c r="AA207" s="959">
        <f>国語!$B$57</f>
        <v>0</v>
      </c>
      <c r="AB207" s="959"/>
      <c r="AC207" s="959"/>
      <c r="AD207" s="959"/>
      <c r="AE207" s="959"/>
      <c r="AF207" s="959"/>
      <c r="AG207" s="959"/>
      <c r="AH207" s="959"/>
      <c r="AI207" s="339"/>
      <c r="AJ207" s="339"/>
      <c r="AK207" s="339"/>
      <c r="AN207" s="336"/>
      <c r="AP207" s="280"/>
      <c r="AQ207" s="280"/>
      <c r="AR207" s="280"/>
      <c r="AS207" s="280"/>
      <c r="AT207" s="280"/>
      <c r="AU207" s="280"/>
      <c r="AV207" s="280"/>
      <c r="AW207" s="280"/>
      <c r="AX207" s="280"/>
      <c r="AY207" s="958" t="s">
        <v>224</v>
      </c>
      <c r="AZ207" s="958"/>
      <c r="BA207" s="958"/>
      <c r="BB207" s="338">
        <f>$M$3</f>
        <v>1</v>
      </c>
      <c r="BC207" s="958" t="s">
        <v>196</v>
      </c>
      <c r="BD207" s="958"/>
      <c r="BE207" s="958"/>
      <c r="BF207" s="339"/>
      <c r="BG207" s="862">
        <f>国語!$A$58</f>
        <v>36</v>
      </c>
      <c r="BH207" s="862"/>
      <c r="BI207" s="862" t="s">
        <v>197</v>
      </c>
      <c r="BJ207" s="862"/>
      <c r="BK207" s="338"/>
      <c r="BL207" s="338" t="s">
        <v>198</v>
      </c>
      <c r="BM207" s="338"/>
      <c r="BN207" s="338"/>
      <c r="BO207" s="338"/>
      <c r="BP207" s="959">
        <f>国語!$B$58</f>
        <v>0</v>
      </c>
      <c r="BQ207" s="959"/>
      <c r="BR207" s="959"/>
      <c r="BS207" s="959"/>
      <c r="BT207" s="959"/>
      <c r="BU207" s="959"/>
      <c r="BV207" s="959"/>
      <c r="BW207" s="959"/>
    </row>
    <row r="208" spans="1:78" ht="15.6" customHeight="1" x14ac:dyDescent="0.2">
      <c r="A208" s="899" t="s">
        <v>199</v>
      </c>
      <c r="B208" s="900"/>
      <c r="C208" s="900"/>
      <c r="D208" s="900"/>
      <c r="E208" s="900"/>
      <c r="F208" s="899" t="s">
        <v>201</v>
      </c>
      <c r="G208" s="900"/>
      <c r="H208" s="900"/>
      <c r="I208" s="900"/>
      <c r="J208" s="901"/>
      <c r="K208" s="875" t="s">
        <v>260</v>
      </c>
      <c r="L208" s="876"/>
      <c r="M208" s="876"/>
      <c r="N208" s="876"/>
      <c r="O208" s="877"/>
      <c r="P208" s="875" t="s">
        <v>260</v>
      </c>
      <c r="Q208" s="876"/>
      <c r="R208" s="876"/>
      <c r="S208" s="876"/>
      <c r="T208" s="877"/>
      <c r="U208" s="875" t="s">
        <v>261</v>
      </c>
      <c r="V208" s="876"/>
      <c r="W208" s="876"/>
      <c r="X208" s="876"/>
      <c r="Y208" s="906"/>
      <c r="Z208" s="948" t="s">
        <v>205</v>
      </c>
      <c r="AA208" s="949"/>
      <c r="AB208" s="950"/>
      <c r="AC208" s="875" t="s">
        <v>259</v>
      </c>
      <c r="AD208" s="876"/>
      <c r="AE208" s="877"/>
      <c r="AF208" s="916" t="s">
        <v>173</v>
      </c>
      <c r="AG208" s="900"/>
      <c r="AH208" s="900"/>
      <c r="AI208" s="875" t="s">
        <v>242</v>
      </c>
      <c r="AJ208" s="876"/>
      <c r="AK208" s="884"/>
      <c r="AN208" s="336"/>
      <c r="AP208" s="899" t="s">
        <v>199</v>
      </c>
      <c r="AQ208" s="900"/>
      <c r="AR208" s="900"/>
      <c r="AS208" s="900"/>
      <c r="AT208" s="900"/>
      <c r="AU208" s="899" t="s">
        <v>201</v>
      </c>
      <c r="AV208" s="900"/>
      <c r="AW208" s="900"/>
      <c r="AX208" s="900"/>
      <c r="AY208" s="901"/>
      <c r="AZ208" s="875" t="s">
        <v>260</v>
      </c>
      <c r="BA208" s="876"/>
      <c r="BB208" s="876"/>
      <c r="BC208" s="876"/>
      <c r="BD208" s="877"/>
      <c r="BE208" s="875" t="s">
        <v>260</v>
      </c>
      <c r="BF208" s="876"/>
      <c r="BG208" s="876"/>
      <c r="BH208" s="876"/>
      <c r="BI208" s="877"/>
      <c r="BJ208" s="875" t="s">
        <v>261</v>
      </c>
      <c r="BK208" s="876"/>
      <c r="BL208" s="876"/>
      <c r="BM208" s="876"/>
      <c r="BN208" s="906"/>
      <c r="BO208" s="948" t="s">
        <v>205</v>
      </c>
      <c r="BP208" s="949"/>
      <c r="BQ208" s="950"/>
      <c r="BR208" s="875" t="s">
        <v>259</v>
      </c>
      <c r="BS208" s="876"/>
      <c r="BT208" s="877"/>
      <c r="BU208" s="916" t="s">
        <v>173</v>
      </c>
      <c r="BV208" s="900"/>
      <c r="BW208" s="900"/>
      <c r="BX208" s="920" t="s">
        <v>242</v>
      </c>
      <c r="BY208" s="921"/>
      <c r="BZ208" s="922"/>
    </row>
    <row r="209" spans="1:78" ht="15.6" customHeight="1" x14ac:dyDescent="0.2">
      <c r="A209" s="902"/>
      <c r="B209" s="862"/>
      <c r="C209" s="862"/>
      <c r="D209" s="862"/>
      <c r="E209" s="862"/>
      <c r="F209" s="902"/>
      <c r="G209" s="862"/>
      <c r="H209" s="862"/>
      <c r="I209" s="862"/>
      <c r="J209" s="903"/>
      <c r="K209" s="878" t="s">
        <v>223</v>
      </c>
      <c r="L209" s="879"/>
      <c r="M209" s="879"/>
      <c r="N209" s="879"/>
      <c r="O209" s="880"/>
      <c r="P209" s="878" t="s">
        <v>202</v>
      </c>
      <c r="Q209" s="879"/>
      <c r="R209" s="879"/>
      <c r="S209" s="879"/>
      <c r="T209" s="880"/>
      <c r="U209" s="878" t="s">
        <v>202</v>
      </c>
      <c r="V209" s="879"/>
      <c r="W209" s="879"/>
      <c r="X209" s="879"/>
      <c r="Y209" s="960"/>
      <c r="Z209" s="951"/>
      <c r="AA209" s="952"/>
      <c r="AB209" s="953"/>
      <c r="AC209" s="878" t="s">
        <v>173</v>
      </c>
      <c r="AD209" s="879"/>
      <c r="AE209" s="880"/>
      <c r="AF209" s="885"/>
      <c r="AG209" s="862"/>
      <c r="AH209" s="862"/>
      <c r="AI209" s="885" t="s">
        <v>173</v>
      </c>
      <c r="AJ209" s="862"/>
      <c r="AK209" s="886"/>
      <c r="AN209" s="336"/>
      <c r="AP209" s="902"/>
      <c r="AQ209" s="862"/>
      <c r="AR209" s="862"/>
      <c r="AS209" s="862"/>
      <c r="AT209" s="862"/>
      <c r="AU209" s="902"/>
      <c r="AV209" s="862"/>
      <c r="AW209" s="862"/>
      <c r="AX209" s="862"/>
      <c r="AY209" s="903"/>
      <c r="AZ209" s="878" t="s">
        <v>223</v>
      </c>
      <c r="BA209" s="879"/>
      <c r="BB209" s="879"/>
      <c r="BC209" s="879"/>
      <c r="BD209" s="880"/>
      <c r="BE209" s="878" t="s">
        <v>202</v>
      </c>
      <c r="BF209" s="879"/>
      <c r="BG209" s="879"/>
      <c r="BH209" s="879"/>
      <c r="BI209" s="880"/>
      <c r="BJ209" s="878" t="s">
        <v>202</v>
      </c>
      <c r="BK209" s="879"/>
      <c r="BL209" s="879"/>
      <c r="BM209" s="879"/>
      <c r="BN209" s="960"/>
      <c r="BO209" s="951"/>
      <c r="BP209" s="952"/>
      <c r="BQ209" s="953"/>
      <c r="BR209" s="878" t="s">
        <v>173</v>
      </c>
      <c r="BS209" s="879"/>
      <c r="BT209" s="880"/>
      <c r="BU209" s="885"/>
      <c r="BV209" s="862"/>
      <c r="BW209" s="862"/>
      <c r="BX209" s="923" t="s">
        <v>173</v>
      </c>
      <c r="BY209" s="734"/>
      <c r="BZ209" s="924"/>
    </row>
    <row r="210" spans="1:78" ht="15.6" customHeight="1" thickBot="1" x14ac:dyDescent="0.25">
      <c r="A210" s="904"/>
      <c r="B210" s="888"/>
      <c r="C210" s="888"/>
      <c r="D210" s="888"/>
      <c r="E210" s="888"/>
      <c r="F210" s="904"/>
      <c r="G210" s="888"/>
      <c r="H210" s="888"/>
      <c r="I210" s="888"/>
      <c r="J210" s="905"/>
      <c r="K210" s="881"/>
      <c r="L210" s="882"/>
      <c r="M210" s="882"/>
      <c r="N210" s="882"/>
      <c r="O210" s="883"/>
      <c r="P210" s="881"/>
      <c r="Q210" s="882"/>
      <c r="R210" s="882"/>
      <c r="S210" s="882"/>
      <c r="T210" s="883"/>
      <c r="U210" s="881"/>
      <c r="V210" s="882"/>
      <c r="W210" s="882"/>
      <c r="X210" s="882"/>
      <c r="Y210" s="961"/>
      <c r="Z210" s="954"/>
      <c r="AA210" s="955"/>
      <c r="AB210" s="956"/>
      <c r="AC210" s="881"/>
      <c r="AD210" s="882"/>
      <c r="AE210" s="883"/>
      <c r="AF210" s="887"/>
      <c r="AG210" s="888"/>
      <c r="AH210" s="888"/>
      <c r="AI210" s="887"/>
      <c r="AJ210" s="888"/>
      <c r="AK210" s="889"/>
      <c r="AN210" s="336"/>
      <c r="AP210" s="904"/>
      <c r="AQ210" s="888"/>
      <c r="AR210" s="888"/>
      <c r="AS210" s="888"/>
      <c r="AT210" s="888"/>
      <c r="AU210" s="904"/>
      <c r="AV210" s="888"/>
      <c r="AW210" s="888"/>
      <c r="AX210" s="888"/>
      <c r="AY210" s="905"/>
      <c r="AZ210" s="881"/>
      <c r="BA210" s="882"/>
      <c r="BB210" s="882"/>
      <c r="BC210" s="882"/>
      <c r="BD210" s="883"/>
      <c r="BE210" s="881"/>
      <c r="BF210" s="882"/>
      <c r="BG210" s="882"/>
      <c r="BH210" s="882"/>
      <c r="BI210" s="883"/>
      <c r="BJ210" s="881"/>
      <c r="BK210" s="882"/>
      <c r="BL210" s="882"/>
      <c r="BM210" s="882"/>
      <c r="BN210" s="961"/>
      <c r="BO210" s="954"/>
      <c r="BP210" s="955"/>
      <c r="BQ210" s="956"/>
      <c r="BR210" s="881"/>
      <c r="BS210" s="882"/>
      <c r="BT210" s="883"/>
      <c r="BU210" s="887"/>
      <c r="BV210" s="888"/>
      <c r="BW210" s="888"/>
      <c r="BX210" s="925"/>
      <c r="BY210" s="926"/>
      <c r="BZ210" s="927"/>
    </row>
    <row r="211" spans="1:78" ht="29.4" customHeight="1" x14ac:dyDescent="0.2">
      <c r="A211" s="946" t="s">
        <v>174</v>
      </c>
      <c r="B211" s="937"/>
      <c r="C211" s="937"/>
      <c r="D211" s="937"/>
      <c r="E211" s="947"/>
      <c r="F211" s="935" t="str">
        <f>IF($F$7="","",IF($F$7=100,"100"))</f>
        <v>100</v>
      </c>
      <c r="G211" s="936"/>
      <c r="H211" s="936"/>
      <c r="I211" s="936"/>
      <c r="J211" s="936"/>
      <c r="K211" s="937">
        <f>IF($F$7="","",IF($F$7=100,国語!$BD$57))</f>
        <v>0</v>
      </c>
      <c r="L211" s="937"/>
      <c r="M211" s="937"/>
      <c r="N211" s="937"/>
      <c r="O211" s="937"/>
      <c r="P211" s="937">
        <f>K211</f>
        <v>0</v>
      </c>
      <c r="Q211" s="937"/>
      <c r="R211" s="937"/>
      <c r="S211" s="937"/>
      <c r="T211" s="937"/>
      <c r="U211" s="938">
        <f>$U$7</f>
        <v>74</v>
      </c>
      <c r="V211" s="938"/>
      <c r="W211" s="938"/>
      <c r="X211" s="938"/>
      <c r="Y211" s="939"/>
      <c r="Z211" s="912" t="str">
        <f>IF(AND(K211&gt;=0,K211&lt;=41,$F$7&gt;0),"〇"," ")</f>
        <v>〇</v>
      </c>
      <c r="AA211" s="913"/>
      <c r="AB211" s="914"/>
      <c r="AC211" s="915" t="str">
        <f>IF(AND(K211&gt;=42,K211&lt;=63,$F$7&gt;0),"〇"," ")</f>
        <v xml:space="preserve"> </v>
      </c>
      <c r="AD211" s="913"/>
      <c r="AE211" s="914"/>
      <c r="AF211" s="915" t="str">
        <f>IF(AND(K211&gt;=64,K211&lt;=83,$F$7&gt;0),"〇"," ")</f>
        <v xml:space="preserve"> </v>
      </c>
      <c r="AG211" s="913"/>
      <c r="AH211" s="914"/>
      <c r="AI211" s="890" t="str">
        <f>IF(AND(K211&gt;=84,$F$7&gt;0),"〇"," ")</f>
        <v xml:space="preserve"> </v>
      </c>
      <c r="AJ211" s="891"/>
      <c r="AK211" s="892"/>
      <c r="AN211" s="336"/>
      <c r="AP211" s="946" t="s">
        <v>174</v>
      </c>
      <c r="AQ211" s="937"/>
      <c r="AR211" s="937"/>
      <c r="AS211" s="937"/>
      <c r="AT211" s="947"/>
      <c r="AU211" s="935" t="str">
        <f>IF($F$7="","",IF($F$7=100,"100"))</f>
        <v>100</v>
      </c>
      <c r="AV211" s="936"/>
      <c r="AW211" s="936"/>
      <c r="AX211" s="936"/>
      <c r="AY211" s="936"/>
      <c r="AZ211" s="937">
        <f>IF($F$7="","",IF($F$7=100,国語!$BD$58))</f>
        <v>0</v>
      </c>
      <c r="BA211" s="937"/>
      <c r="BB211" s="937"/>
      <c r="BC211" s="937"/>
      <c r="BD211" s="937"/>
      <c r="BE211" s="937">
        <f>AZ211</f>
        <v>0</v>
      </c>
      <c r="BF211" s="937"/>
      <c r="BG211" s="937"/>
      <c r="BH211" s="937"/>
      <c r="BI211" s="937"/>
      <c r="BJ211" s="938">
        <f>$U$7</f>
        <v>74</v>
      </c>
      <c r="BK211" s="938"/>
      <c r="BL211" s="938"/>
      <c r="BM211" s="938"/>
      <c r="BN211" s="939"/>
      <c r="BO211" s="912" t="str">
        <f>IF(AND(AZ211&gt;=0,AZ211&lt;=41,$F$7&gt;0),"〇"," ")</f>
        <v>〇</v>
      </c>
      <c r="BP211" s="913"/>
      <c r="BQ211" s="914"/>
      <c r="BR211" s="915" t="str">
        <f>IF(AND(AZ211&gt;=42,AZ211&lt;=63,$F$7&gt;0),"〇"," ")</f>
        <v xml:space="preserve"> </v>
      </c>
      <c r="BS211" s="913"/>
      <c r="BT211" s="914"/>
      <c r="BU211" s="915" t="str">
        <f>IF(AND(AZ211&gt;=64,AZ211&lt;=83,$F$7&gt;0),"〇"," ")</f>
        <v xml:space="preserve"> </v>
      </c>
      <c r="BV211" s="913"/>
      <c r="BW211" s="914"/>
      <c r="BX211" s="890" t="str">
        <f>IF(AND(AZ211&gt;=84,$F$7&gt;0),"〇"," ")</f>
        <v xml:space="preserve"> </v>
      </c>
      <c r="BY211" s="891"/>
      <c r="BZ211" s="892"/>
    </row>
    <row r="212" spans="1:78" ht="29.4" customHeight="1" thickBot="1" x14ac:dyDescent="0.25">
      <c r="A212" s="940" t="s">
        <v>175</v>
      </c>
      <c r="B212" s="941"/>
      <c r="C212" s="941"/>
      <c r="D212" s="941"/>
      <c r="E212" s="942"/>
      <c r="F212" s="943" t="str">
        <f>IF($F$8="","",IF($F$8=100,"100"))</f>
        <v>100</v>
      </c>
      <c r="G212" s="944"/>
      <c r="H212" s="944"/>
      <c r="I212" s="944"/>
      <c r="J212" s="944"/>
      <c r="K212" s="941">
        <f>IF($F$8="","",IF($F$8=100,算数!$BF$57))</f>
        <v>0</v>
      </c>
      <c r="L212" s="941"/>
      <c r="M212" s="941"/>
      <c r="N212" s="941"/>
      <c r="O212" s="941"/>
      <c r="P212" s="941">
        <f t="shared" ref="P212" si="34">K212</f>
        <v>0</v>
      </c>
      <c r="Q212" s="941"/>
      <c r="R212" s="941"/>
      <c r="S212" s="941"/>
      <c r="T212" s="941"/>
      <c r="U212" s="929">
        <f>$U$8</f>
        <v>74.900000000000006</v>
      </c>
      <c r="V212" s="929"/>
      <c r="W212" s="929"/>
      <c r="X212" s="929"/>
      <c r="Y212" s="930"/>
      <c r="Z212" s="931" t="str">
        <f>IF(AND(K212&gt;=0,K212&lt;=43,$F$8&gt;0),"〇"," ")</f>
        <v>〇</v>
      </c>
      <c r="AA212" s="932"/>
      <c r="AB212" s="933"/>
      <c r="AC212" s="945" t="str">
        <f>IF(AND(K212&gt;=44,K212&lt;=64,$F$8&gt;0),"〇"," ")</f>
        <v xml:space="preserve"> </v>
      </c>
      <c r="AD212" s="932"/>
      <c r="AE212" s="933"/>
      <c r="AF212" s="945" t="str">
        <f>IF(AND(K212&gt;=65,K212&lt;=84,$F$8&gt;0),"〇"," ")</f>
        <v xml:space="preserve"> </v>
      </c>
      <c r="AG212" s="932"/>
      <c r="AH212" s="933"/>
      <c r="AI212" s="893" t="str">
        <f>IF(AND(K212&gt;=85,$F$8&gt;0),"〇"," ")</f>
        <v xml:space="preserve"> </v>
      </c>
      <c r="AJ212" s="894"/>
      <c r="AK212" s="895"/>
      <c r="AN212" s="336"/>
      <c r="AP212" s="940" t="s">
        <v>175</v>
      </c>
      <c r="AQ212" s="941"/>
      <c r="AR212" s="941"/>
      <c r="AS212" s="941"/>
      <c r="AT212" s="942"/>
      <c r="AU212" s="943" t="str">
        <f>IF($F$8="","",IF($F$8=100,"100"))</f>
        <v>100</v>
      </c>
      <c r="AV212" s="944"/>
      <c r="AW212" s="944"/>
      <c r="AX212" s="944"/>
      <c r="AY212" s="944"/>
      <c r="AZ212" s="941">
        <f>IF($F$8="","",IF($F$8=100,算数!$BF$58))</f>
        <v>0</v>
      </c>
      <c r="BA212" s="941"/>
      <c r="BB212" s="941"/>
      <c r="BC212" s="941"/>
      <c r="BD212" s="941"/>
      <c r="BE212" s="941">
        <f t="shared" ref="BE212" si="35">AZ212</f>
        <v>0</v>
      </c>
      <c r="BF212" s="941"/>
      <c r="BG212" s="941"/>
      <c r="BH212" s="941"/>
      <c r="BI212" s="941"/>
      <c r="BJ212" s="929">
        <f>$U$8</f>
        <v>74.900000000000006</v>
      </c>
      <c r="BK212" s="929"/>
      <c r="BL212" s="929"/>
      <c r="BM212" s="929"/>
      <c r="BN212" s="930"/>
      <c r="BO212" s="931" t="str">
        <f>IF(AND(AZ212&gt;=0,AZ212&lt;=43,$F$8&gt;0),"〇"," ")</f>
        <v>〇</v>
      </c>
      <c r="BP212" s="932"/>
      <c r="BQ212" s="933"/>
      <c r="BR212" s="945" t="str">
        <f>IF(AND(AZ212&gt;=44,AZ212&lt;=64,$F$8&gt;0),"〇"," ")</f>
        <v xml:space="preserve"> </v>
      </c>
      <c r="BS212" s="932"/>
      <c r="BT212" s="933"/>
      <c r="BU212" s="945" t="str">
        <f>IF(AND(AZ212&gt;=65,AZ212&lt;=84,$F$8&gt;0),"〇"," ")</f>
        <v xml:space="preserve"> </v>
      </c>
      <c r="BV212" s="932"/>
      <c r="BW212" s="933"/>
      <c r="BX212" s="893" t="str">
        <f>IF(AND(AZ212&gt;=85,$F$8&gt;0),"〇"," ")</f>
        <v xml:space="preserve"> </v>
      </c>
      <c r="BY212" s="894"/>
      <c r="BZ212" s="895"/>
    </row>
    <row r="213" spans="1:78" ht="29.4" customHeight="1" thickBot="1" x14ac:dyDescent="0.25">
      <c r="A213" s="907" t="s">
        <v>200</v>
      </c>
      <c r="B213" s="908"/>
      <c r="C213" s="908"/>
      <c r="D213" s="908"/>
      <c r="E213" s="934"/>
      <c r="F213" s="907">
        <f>SUM($F$7:$F$8)</f>
        <v>200</v>
      </c>
      <c r="G213" s="908"/>
      <c r="H213" s="908"/>
      <c r="I213" s="908"/>
      <c r="J213" s="908"/>
      <c r="K213" s="908">
        <f>SUM(K211:K212)</f>
        <v>0</v>
      </c>
      <c r="L213" s="908"/>
      <c r="M213" s="908"/>
      <c r="N213" s="908"/>
      <c r="O213" s="908"/>
      <c r="P213" s="909">
        <f>K213/F213*100</f>
        <v>0</v>
      </c>
      <c r="Q213" s="909"/>
      <c r="R213" s="909"/>
      <c r="S213" s="909"/>
      <c r="T213" s="909"/>
      <c r="U213" s="910"/>
      <c r="V213" s="910"/>
      <c r="W213" s="910"/>
      <c r="X213" s="910"/>
      <c r="Y213" s="896"/>
      <c r="Z213" s="911"/>
      <c r="AA213" s="910"/>
      <c r="AB213" s="910"/>
      <c r="AC213" s="910"/>
      <c r="AD213" s="910"/>
      <c r="AE213" s="910"/>
      <c r="AF213" s="910"/>
      <c r="AG213" s="910"/>
      <c r="AH213" s="896"/>
      <c r="AI213" s="896"/>
      <c r="AJ213" s="897"/>
      <c r="AK213" s="898"/>
      <c r="AN213" s="336"/>
      <c r="AP213" s="907" t="s">
        <v>200</v>
      </c>
      <c r="AQ213" s="908"/>
      <c r="AR213" s="908"/>
      <c r="AS213" s="908"/>
      <c r="AT213" s="934"/>
      <c r="AU213" s="907">
        <f>SUM($F$7:$F$8)</f>
        <v>200</v>
      </c>
      <c r="AV213" s="908"/>
      <c r="AW213" s="908"/>
      <c r="AX213" s="908"/>
      <c r="AY213" s="908"/>
      <c r="AZ213" s="908">
        <f>SUM(AZ211:AZ212)</f>
        <v>0</v>
      </c>
      <c r="BA213" s="908"/>
      <c r="BB213" s="908"/>
      <c r="BC213" s="908"/>
      <c r="BD213" s="908"/>
      <c r="BE213" s="909">
        <f>AZ213/AU213*100</f>
        <v>0</v>
      </c>
      <c r="BF213" s="909"/>
      <c r="BG213" s="909"/>
      <c r="BH213" s="909"/>
      <c r="BI213" s="909"/>
      <c r="BJ213" s="910"/>
      <c r="BK213" s="910"/>
      <c r="BL213" s="910"/>
      <c r="BM213" s="910"/>
      <c r="BN213" s="896"/>
      <c r="BO213" s="911"/>
      <c r="BP213" s="910"/>
      <c r="BQ213" s="910"/>
      <c r="BR213" s="910"/>
      <c r="BS213" s="910"/>
      <c r="BT213" s="910"/>
      <c r="BU213" s="910"/>
      <c r="BV213" s="910"/>
      <c r="BW213" s="896"/>
      <c r="BX213" s="917"/>
      <c r="BY213" s="918"/>
      <c r="BZ213" s="919"/>
    </row>
    <row r="214" spans="1:78" ht="24" customHeight="1" x14ac:dyDescent="0.2">
      <c r="A214" s="280"/>
      <c r="B214" s="280"/>
      <c r="C214" s="280"/>
      <c r="D214" s="280"/>
      <c r="E214" s="280"/>
      <c r="F214" s="280"/>
      <c r="G214" s="280"/>
      <c r="H214" s="280"/>
      <c r="I214" s="280"/>
      <c r="J214" s="280"/>
      <c r="K214" s="280"/>
      <c r="L214" s="280"/>
      <c r="M214" s="280"/>
      <c r="N214" s="280"/>
      <c r="O214" s="280"/>
      <c r="P214" s="280"/>
      <c r="Q214" s="280"/>
      <c r="R214" s="280"/>
      <c r="S214" s="280"/>
      <c r="T214" s="280"/>
      <c r="U214" s="280"/>
      <c r="V214" s="280"/>
      <c r="W214" s="280"/>
      <c r="X214" s="280"/>
      <c r="Y214" s="280"/>
      <c r="Z214" s="280"/>
      <c r="AA214" s="280"/>
      <c r="AB214" s="280"/>
      <c r="AC214" s="280"/>
      <c r="AD214" s="280"/>
      <c r="AE214" s="280"/>
      <c r="AF214" s="280"/>
      <c r="AG214" s="280"/>
      <c r="AH214" s="280"/>
      <c r="AI214" s="280"/>
      <c r="AJ214" s="280"/>
      <c r="AK214" s="280"/>
      <c r="AN214" s="336"/>
    </row>
    <row r="215" spans="1:78" x14ac:dyDescent="0.2">
      <c r="AN215" s="336"/>
    </row>
    <row r="216" spans="1:78" ht="24" customHeight="1" x14ac:dyDescent="0.2">
      <c r="A216" s="280"/>
      <c r="B216" s="962" t="s">
        <v>194</v>
      </c>
      <c r="C216" s="962"/>
      <c r="D216" s="962"/>
      <c r="E216" s="962"/>
      <c r="F216" s="962"/>
      <c r="G216" s="962"/>
      <c r="H216" s="962"/>
      <c r="I216" s="962"/>
      <c r="J216" s="962"/>
      <c r="K216" s="962"/>
      <c r="L216" s="962"/>
      <c r="M216" s="962"/>
      <c r="N216" s="962"/>
      <c r="O216" s="962"/>
      <c r="P216" s="962"/>
      <c r="Q216" s="962"/>
      <c r="R216" s="962"/>
      <c r="S216" s="962"/>
      <c r="T216" s="962"/>
      <c r="U216" s="280"/>
      <c r="V216" s="280"/>
      <c r="W216" s="280"/>
      <c r="X216" s="280"/>
      <c r="Y216" s="280"/>
      <c r="Z216" s="280"/>
      <c r="AA216" s="280"/>
      <c r="AB216" s="280"/>
      <c r="AC216" s="280"/>
      <c r="AD216" s="280"/>
      <c r="AE216" s="280"/>
      <c r="AF216" s="280"/>
      <c r="AG216" s="280"/>
      <c r="AH216" s="280"/>
      <c r="AI216" s="280"/>
      <c r="AJ216" s="280"/>
      <c r="AK216" s="280"/>
      <c r="AN216" s="336"/>
      <c r="AP216" s="280"/>
      <c r="AQ216" s="962" t="s">
        <v>194</v>
      </c>
      <c r="AR216" s="962"/>
      <c r="AS216" s="962"/>
      <c r="AT216" s="962"/>
      <c r="AU216" s="962"/>
      <c r="AV216" s="962"/>
      <c r="AW216" s="962"/>
      <c r="AX216" s="962"/>
      <c r="AY216" s="962"/>
      <c r="AZ216" s="962"/>
      <c r="BA216" s="962"/>
      <c r="BB216" s="962"/>
      <c r="BC216" s="962"/>
      <c r="BD216" s="962"/>
      <c r="BE216" s="962"/>
      <c r="BF216" s="962"/>
      <c r="BG216" s="962"/>
      <c r="BH216" s="962"/>
      <c r="BI216" s="962"/>
      <c r="BJ216" s="280"/>
      <c r="BK216" s="280"/>
      <c r="BL216" s="280"/>
      <c r="BM216" s="280"/>
      <c r="BN216" s="280"/>
      <c r="BO216" s="280"/>
      <c r="BP216" s="280"/>
      <c r="BQ216" s="280"/>
      <c r="BR216" s="280"/>
      <c r="BS216" s="280"/>
      <c r="BT216" s="280"/>
      <c r="BU216" s="280"/>
      <c r="BV216" s="280"/>
      <c r="BW216" s="280"/>
    </row>
    <row r="217" spans="1:78" ht="27" customHeight="1" x14ac:dyDescent="0.2">
      <c r="A217" s="868"/>
      <c r="B217" s="868"/>
      <c r="C217" s="280"/>
      <c r="D217" s="280"/>
      <c r="E217" s="280"/>
      <c r="F217" s="280"/>
      <c r="G217" s="280"/>
      <c r="H217" s="280"/>
      <c r="I217" s="280"/>
      <c r="J217" s="280"/>
      <c r="K217" s="957" t="s">
        <v>195</v>
      </c>
      <c r="L217" s="957"/>
      <c r="M217" s="957"/>
      <c r="N217" s="957"/>
      <c r="O217" s="957"/>
      <c r="P217" s="957"/>
      <c r="Q217" s="957"/>
      <c r="R217" s="957"/>
      <c r="S217" s="957"/>
      <c r="T217" s="957"/>
      <c r="U217" s="957"/>
      <c r="V217" s="957"/>
      <c r="W217" s="957"/>
      <c r="X217" s="957"/>
      <c r="Y217" s="957"/>
      <c r="Z217" s="957"/>
      <c r="AA217" s="957"/>
      <c r="AB217" s="957"/>
      <c r="AC217" s="280"/>
      <c r="AD217" s="280"/>
      <c r="AE217" s="280"/>
      <c r="AF217" s="280"/>
      <c r="AG217" s="280"/>
      <c r="AH217" s="280"/>
      <c r="AI217" s="280"/>
      <c r="AJ217" s="280"/>
      <c r="AK217" s="280"/>
      <c r="AN217" s="336"/>
      <c r="AP217" s="868"/>
      <c r="AQ217" s="868"/>
      <c r="AR217" s="280"/>
      <c r="AS217" s="280"/>
      <c r="AT217" s="280"/>
      <c r="AU217" s="280"/>
      <c r="AV217" s="280"/>
      <c r="AW217" s="280"/>
      <c r="AX217" s="280"/>
      <c r="AY217" s="280"/>
      <c r="AZ217" s="957" t="s">
        <v>195</v>
      </c>
      <c r="BA217" s="957"/>
      <c r="BB217" s="957"/>
      <c r="BC217" s="957"/>
      <c r="BD217" s="957"/>
      <c r="BE217" s="957"/>
      <c r="BF217" s="957"/>
      <c r="BG217" s="957"/>
      <c r="BH217" s="957"/>
      <c r="BI217" s="957"/>
      <c r="BJ217" s="957"/>
      <c r="BK217" s="957"/>
      <c r="BL217" s="957"/>
      <c r="BM217" s="957"/>
      <c r="BN217" s="957"/>
      <c r="BO217" s="957"/>
      <c r="BP217" s="957"/>
      <c r="BQ217" s="957"/>
      <c r="BR217" s="280"/>
      <c r="BS217" s="280"/>
      <c r="BT217" s="280"/>
      <c r="BU217" s="280"/>
      <c r="BV217" s="280"/>
      <c r="BW217" s="280"/>
    </row>
    <row r="218" spans="1:78" ht="27" customHeight="1" thickBot="1" x14ac:dyDescent="0.25">
      <c r="A218" s="280"/>
      <c r="B218" s="280"/>
      <c r="C218" s="280"/>
      <c r="D218" s="280"/>
      <c r="E218" s="280"/>
      <c r="F218" s="280"/>
      <c r="G218" s="280"/>
      <c r="H218" s="280"/>
      <c r="I218" s="280"/>
      <c r="J218" s="958" t="s">
        <v>224</v>
      </c>
      <c r="K218" s="958"/>
      <c r="L218" s="958"/>
      <c r="M218" s="338">
        <f>$M$3</f>
        <v>1</v>
      </c>
      <c r="N218" s="958" t="s">
        <v>196</v>
      </c>
      <c r="O218" s="958"/>
      <c r="P218" s="958"/>
      <c r="Q218" s="339"/>
      <c r="R218" s="862">
        <f>国語!$A$59</f>
        <v>37</v>
      </c>
      <c r="S218" s="862"/>
      <c r="T218" s="862" t="s">
        <v>197</v>
      </c>
      <c r="U218" s="862"/>
      <c r="V218" s="338"/>
      <c r="W218" s="338" t="s">
        <v>198</v>
      </c>
      <c r="X218" s="338"/>
      <c r="Y218" s="338"/>
      <c r="Z218" s="338"/>
      <c r="AA218" s="959">
        <f>国語!$B$59</f>
        <v>0</v>
      </c>
      <c r="AB218" s="959"/>
      <c r="AC218" s="959"/>
      <c r="AD218" s="959"/>
      <c r="AE218" s="959"/>
      <c r="AF218" s="959"/>
      <c r="AG218" s="959"/>
      <c r="AH218" s="959"/>
      <c r="AI218" s="339"/>
      <c r="AJ218" s="339"/>
      <c r="AK218" s="339"/>
      <c r="AN218" s="336"/>
      <c r="AP218" s="280"/>
      <c r="AQ218" s="280"/>
      <c r="AR218" s="280"/>
      <c r="AS218" s="280"/>
      <c r="AT218" s="280"/>
      <c r="AU218" s="280"/>
      <c r="AV218" s="280"/>
      <c r="AW218" s="280"/>
      <c r="AX218" s="280"/>
      <c r="AY218" s="958" t="s">
        <v>224</v>
      </c>
      <c r="AZ218" s="958"/>
      <c r="BA218" s="958"/>
      <c r="BB218" s="338">
        <f>$M$3</f>
        <v>1</v>
      </c>
      <c r="BC218" s="958" t="s">
        <v>196</v>
      </c>
      <c r="BD218" s="958"/>
      <c r="BE218" s="958"/>
      <c r="BF218" s="339"/>
      <c r="BG218" s="862">
        <f>国語!$A$60</f>
        <v>38</v>
      </c>
      <c r="BH218" s="862"/>
      <c r="BI218" s="862" t="s">
        <v>197</v>
      </c>
      <c r="BJ218" s="862"/>
      <c r="BK218" s="338"/>
      <c r="BL218" s="338" t="s">
        <v>198</v>
      </c>
      <c r="BM218" s="338"/>
      <c r="BN218" s="338"/>
      <c r="BO218" s="338"/>
      <c r="BP218" s="959">
        <f>国語!$B$60</f>
        <v>0</v>
      </c>
      <c r="BQ218" s="959"/>
      <c r="BR218" s="959"/>
      <c r="BS218" s="959"/>
      <c r="BT218" s="959"/>
      <c r="BU218" s="959"/>
      <c r="BV218" s="959"/>
      <c r="BW218" s="959"/>
    </row>
    <row r="219" spans="1:78" ht="13.95" customHeight="1" x14ac:dyDescent="0.2">
      <c r="A219" s="899" t="s">
        <v>199</v>
      </c>
      <c r="B219" s="900"/>
      <c r="C219" s="900"/>
      <c r="D219" s="900"/>
      <c r="E219" s="900"/>
      <c r="F219" s="899" t="s">
        <v>201</v>
      </c>
      <c r="G219" s="900"/>
      <c r="H219" s="900"/>
      <c r="I219" s="900"/>
      <c r="J219" s="901"/>
      <c r="K219" s="875" t="s">
        <v>260</v>
      </c>
      <c r="L219" s="876"/>
      <c r="M219" s="876"/>
      <c r="N219" s="876"/>
      <c r="O219" s="877"/>
      <c r="P219" s="875" t="s">
        <v>260</v>
      </c>
      <c r="Q219" s="876"/>
      <c r="R219" s="876"/>
      <c r="S219" s="876"/>
      <c r="T219" s="877"/>
      <c r="U219" s="875" t="s">
        <v>261</v>
      </c>
      <c r="V219" s="876"/>
      <c r="W219" s="876"/>
      <c r="X219" s="876"/>
      <c r="Y219" s="906"/>
      <c r="Z219" s="948" t="s">
        <v>205</v>
      </c>
      <c r="AA219" s="949"/>
      <c r="AB219" s="950"/>
      <c r="AC219" s="875" t="s">
        <v>259</v>
      </c>
      <c r="AD219" s="876"/>
      <c r="AE219" s="877"/>
      <c r="AF219" s="916" t="s">
        <v>173</v>
      </c>
      <c r="AG219" s="900"/>
      <c r="AH219" s="900"/>
      <c r="AI219" s="875" t="s">
        <v>242</v>
      </c>
      <c r="AJ219" s="876"/>
      <c r="AK219" s="884"/>
      <c r="AN219" s="336"/>
      <c r="AP219" s="899" t="s">
        <v>199</v>
      </c>
      <c r="AQ219" s="900"/>
      <c r="AR219" s="900"/>
      <c r="AS219" s="900"/>
      <c r="AT219" s="900"/>
      <c r="AU219" s="899" t="s">
        <v>201</v>
      </c>
      <c r="AV219" s="900"/>
      <c r="AW219" s="900"/>
      <c r="AX219" s="900"/>
      <c r="AY219" s="901"/>
      <c r="AZ219" s="875" t="s">
        <v>260</v>
      </c>
      <c r="BA219" s="876"/>
      <c r="BB219" s="876"/>
      <c r="BC219" s="876"/>
      <c r="BD219" s="877"/>
      <c r="BE219" s="875" t="s">
        <v>260</v>
      </c>
      <c r="BF219" s="876"/>
      <c r="BG219" s="876"/>
      <c r="BH219" s="876"/>
      <c r="BI219" s="877"/>
      <c r="BJ219" s="875" t="s">
        <v>261</v>
      </c>
      <c r="BK219" s="876"/>
      <c r="BL219" s="876"/>
      <c r="BM219" s="876"/>
      <c r="BN219" s="906"/>
      <c r="BO219" s="948" t="s">
        <v>205</v>
      </c>
      <c r="BP219" s="949"/>
      <c r="BQ219" s="950"/>
      <c r="BR219" s="875" t="s">
        <v>259</v>
      </c>
      <c r="BS219" s="876"/>
      <c r="BT219" s="877"/>
      <c r="BU219" s="916" t="s">
        <v>173</v>
      </c>
      <c r="BV219" s="900"/>
      <c r="BW219" s="900"/>
      <c r="BX219" s="920" t="s">
        <v>242</v>
      </c>
      <c r="BY219" s="921"/>
      <c r="BZ219" s="922"/>
    </row>
    <row r="220" spans="1:78" ht="13.95" customHeight="1" x14ac:dyDescent="0.2">
      <c r="A220" s="902"/>
      <c r="B220" s="862"/>
      <c r="C220" s="862"/>
      <c r="D220" s="862"/>
      <c r="E220" s="862"/>
      <c r="F220" s="902"/>
      <c r="G220" s="862"/>
      <c r="H220" s="862"/>
      <c r="I220" s="862"/>
      <c r="J220" s="903"/>
      <c r="K220" s="878" t="s">
        <v>223</v>
      </c>
      <c r="L220" s="879"/>
      <c r="M220" s="879"/>
      <c r="N220" s="879"/>
      <c r="O220" s="880"/>
      <c r="P220" s="878" t="s">
        <v>202</v>
      </c>
      <c r="Q220" s="879"/>
      <c r="R220" s="879"/>
      <c r="S220" s="879"/>
      <c r="T220" s="880"/>
      <c r="U220" s="878" t="s">
        <v>202</v>
      </c>
      <c r="V220" s="879"/>
      <c r="W220" s="879"/>
      <c r="X220" s="879"/>
      <c r="Y220" s="960"/>
      <c r="Z220" s="951"/>
      <c r="AA220" s="952"/>
      <c r="AB220" s="953"/>
      <c r="AC220" s="878" t="s">
        <v>173</v>
      </c>
      <c r="AD220" s="879"/>
      <c r="AE220" s="880"/>
      <c r="AF220" s="885"/>
      <c r="AG220" s="862"/>
      <c r="AH220" s="862"/>
      <c r="AI220" s="885" t="s">
        <v>173</v>
      </c>
      <c r="AJ220" s="862"/>
      <c r="AK220" s="886"/>
      <c r="AN220" s="336"/>
      <c r="AP220" s="902"/>
      <c r="AQ220" s="862"/>
      <c r="AR220" s="862"/>
      <c r="AS220" s="862"/>
      <c r="AT220" s="862"/>
      <c r="AU220" s="902"/>
      <c r="AV220" s="862"/>
      <c r="AW220" s="862"/>
      <c r="AX220" s="862"/>
      <c r="AY220" s="903"/>
      <c r="AZ220" s="878" t="s">
        <v>223</v>
      </c>
      <c r="BA220" s="879"/>
      <c r="BB220" s="879"/>
      <c r="BC220" s="879"/>
      <c r="BD220" s="880"/>
      <c r="BE220" s="878" t="s">
        <v>202</v>
      </c>
      <c r="BF220" s="879"/>
      <c r="BG220" s="879"/>
      <c r="BH220" s="879"/>
      <c r="BI220" s="880"/>
      <c r="BJ220" s="878" t="s">
        <v>202</v>
      </c>
      <c r="BK220" s="879"/>
      <c r="BL220" s="879"/>
      <c r="BM220" s="879"/>
      <c r="BN220" s="960"/>
      <c r="BO220" s="951"/>
      <c r="BP220" s="952"/>
      <c r="BQ220" s="953"/>
      <c r="BR220" s="878" t="s">
        <v>173</v>
      </c>
      <c r="BS220" s="879"/>
      <c r="BT220" s="880"/>
      <c r="BU220" s="885"/>
      <c r="BV220" s="862"/>
      <c r="BW220" s="862"/>
      <c r="BX220" s="923" t="s">
        <v>173</v>
      </c>
      <c r="BY220" s="734"/>
      <c r="BZ220" s="924"/>
    </row>
    <row r="221" spans="1:78" ht="13.95" customHeight="1" thickBot="1" x14ac:dyDescent="0.25">
      <c r="A221" s="904"/>
      <c r="B221" s="888"/>
      <c r="C221" s="888"/>
      <c r="D221" s="888"/>
      <c r="E221" s="888"/>
      <c r="F221" s="904"/>
      <c r="G221" s="888"/>
      <c r="H221" s="888"/>
      <c r="I221" s="888"/>
      <c r="J221" s="905"/>
      <c r="K221" s="881"/>
      <c r="L221" s="882"/>
      <c r="M221" s="882"/>
      <c r="N221" s="882"/>
      <c r="O221" s="883"/>
      <c r="P221" s="881"/>
      <c r="Q221" s="882"/>
      <c r="R221" s="882"/>
      <c r="S221" s="882"/>
      <c r="T221" s="883"/>
      <c r="U221" s="881"/>
      <c r="V221" s="882"/>
      <c r="W221" s="882"/>
      <c r="X221" s="882"/>
      <c r="Y221" s="961"/>
      <c r="Z221" s="954"/>
      <c r="AA221" s="955"/>
      <c r="AB221" s="956"/>
      <c r="AC221" s="881"/>
      <c r="AD221" s="882"/>
      <c r="AE221" s="883"/>
      <c r="AF221" s="887"/>
      <c r="AG221" s="888"/>
      <c r="AH221" s="888"/>
      <c r="AI221" s="887"/>
      <c r="AJ221" s="888"/>
      <c r="AK221" s="889"/>
      <c r="AN221" s="336"/>
      <c r="AP221" s="904"/>
      <c r="AQ221" s="888"/>
      <c r="AR221" s="888"/>
      <c r="AS221" s="888"/>
      <c r="AT221" s="888"/>
      <c r="AU221" s="904"/>
      <c r="AV221" s="888"/>
      <c r="AW221" s="888"/>
      <c r="AX221" s="888"/>
      <c r="AY221" s="905"/>
      <c r="AZ221" s="881"/>
      <c r="BA221" s="882"/>
      <c r="BB221" s="882"/>
      <c r="BC221" s="882"/>
      <c r="BD221" s="883"/>
      <c r="BE221" s="881"/>
      <c r="BF221" s="882"/>
      <c r="BG221" s="882"/>
      <c r="BH221" s="882"/>
      <c r="BI221" s="883"/>
      <c r="BJ221" s="881"/>
      <c r="BK221" s="882"/>
      <c r="BL221" s="882"/>
      <c r="BM221" s="882"/>
      <c r="BN221" s="961"/>
      <c r="BO221" s="954"/>
      <c r="BP221" s="955"/>
      <c r="BQ221" s="956"/>
      <c r="BR221" s="881"/>
      <c r="BS221" s="882"/>
      <c r="BT221" s="883"/>
      <c r="BU221" s="887"/>
      <c r="BV221" s="888"/>
      <c r="BW221" s="888"/>
      <c r="BX221" s="925"/>
      <c r="BY221" s="926"/>
      <c r="BZ221" s="927"/>
    </row>
    <row r="222" spans="1:78" ht="29.4" customHeight="1" x14ac:dyDescent="0.2">
      <c r="A222" s="946" t="s">
        <v>174</v>
      </c>
      <c r="B222" s="937"/>
      <c r="C222" s="937"/>
      <c r="D222" s="937"/>
      <c r="E222" s="947"/>
      <c r="F222" s="935" t="str">
        <f>IF($F$7="","",IF($F$7=100,"100"))</f>
        <v>100</v>
      </c>
      <c r="G222" s="936"/>
      <c r="H222" s="936"/>
      <c r="I222" s="936"/>
      <c r="J222" s="936"/>
      <c r="K222" s="937">
        <f>IF($F$7="","",IF($F$7=100,国語!$BD$59))</f>
        <v>0</v>
      </c>
      <c r="L222" s="937"/>
      <c r="M222" s="937"/>
      <c r="N222" s="937"/>
      <c r="O222" s="937"/>
      <c r="P222" s="937">
        <f>K222</f>
        <v>0</v>
      </c>
      <c r="Q222" s="937"/>
      <c r="R222" s="937"/>
      <c r="S222" s="937"/>
      <c r="T222" s="937"/>
      <c r="U222" s="938">
        <f>$U$7</f>
        <v>74</v>
      </c>
      <c r="V222" s="938"/>
      <c r="W222" s="938"/>
      <c r="X222" s="938"/>
      <c r="Y222" s="939"/>
      <c r="Z222" s="912" t="str">
        <f>IF(AND(K222&gt;=0,K222&lt;=41,$F$7&gt;0),"〇"," ")</f>
        <v>〇</v>
      </c>
      <c r="AA222" s="913"/>
      <c r="AB222" s="914"/>
      <c r="AC222" s="915" t="str">
        <f>IF(AND(K222&gt;=42,K222&lt;=63,$F$7&gt;0),"〇"," ")</f>
        <v xml:space="preserve"> </v>
      </c>
      <c r="AD222" s="913"/>
      <c r="AE222" s="914"/>
      <c r="AF222" s="915" t="str">
        <f>IF(AND(K222&gt;=64,K222&lt;=83,$F$7&gt;0),"〇"," ")</f>
        <v xml:space="preserve"> </v>
      </c>
      <c r="AG222" s="913"/>
      <c r="AH222" s="914"/>
      <c r="AI222" s="890" t="str">
        <f>IF(AND(K222&gt;=84,$F$7&gt;0),"〇"," ")</f>
        <v xml:space="preserve"> </v>
      </c>
      <c r="AJ222" s="891"/>
      <c r="AK222" s="892"/>
      <c r="AN222" s="336"/>
      <c r="AP222" s="946" t="s">
        <v>174</v>
      </c>
      <c r="AQ222" s="937"/>
      <c r="AR222" s="937"/>
      <c r="AS222" s="937"/>
      <c r="AT222" s="947"/>
      <c r="AU222" s="935" t="str">
        <f>IF($F$7="","",IF($F$7=100,"100"))</f>
        <v>100</v>
      </c>
      <c r="AV222" s="936"/>
      <c r="AW222" s="936"/>
      <c r="AX222" s="936"/>
      <c r="AY222" s="936"/>
      <c r="AZ222" s="937">
        <f>IF($F$7="","",IF($F$7=100,国語!$BD$60))</f>
        <v>0</v>
      </c>
      <c r="BA222" s="937"/>
      <c r="BB222" s="937"/>
      <c r="BC222" s="937"/>
      <c r="BD222" s="937"/>
      <c r="BE222" s="937">
        <f>AZ222</f>
        <v>0</v>
      </c>
      <c r="BF222" s="937"/>
      <c r="BG222" s="937"/>
      <c r="BH222" s="937"/>
      <c r="BI222" s="937"/>
      <c r="BJ222" s="938">
        <f>$U$7</f>
        <v>74</v>
      </c>
      <c r="BK222" s="938"/>
      <c r="BL222" s="938"/>
      <c r="BM222" s="938"/>
      <c r="BN222" s="939"/>
      <c r="BO222" s="912" t="str">
        <f>IF(AND(AZ222&gt;=0,AZ222&lt;=41,$F$7&gt;0),"〇"," ")</f>
        <v>〇</v>
      </c>
      <c r="BP222" s="913"/>
      <c r="BQ222" s="914"/>
      <c r="BR222" s="915" t="str">
        <f>IF(AND(AZ222&gt;=42,AZ222&lt;=63,$F$7&gt;0),"〇"," ")</f>
        <v xml:space="preserve"> </v>
      </c>
      <c r="BS222" s="913"/>
      <c r="BT222" s="914"/>
      <c r="BU222" s="915" t="str">
        <f>IF(AND(AZ222&gt;=64,AZ222&lt;=83,$F$7&gt;0),"〇"," ")</f>
        <v xml:space="preserve"> </v>
      </c>
      <c r="BV222" s="913"/>
      <c r="BW222" s="914"/>
      <c r="BX222" s="890" t="str">
        <f>IF(AND(AZ222&gt;=84,$F$7&gt;0),"〇"," ")</f>
        <v xml:space="preserve"> </v>
      </c>
      <c r="BY222" s="891"/>
      <c r="BZ222" s="892"/>
    </row>
    <row r="223" spans="1:78" ht="29.4" customHeight="1" thickBot="1" x14ac:dyDescent="0.25">
      <c r="A223" s="940" t="s">
        <v>175</v>
      </c>
      <c r="B223" s="941"/>
      <c r="C223" s="941"/>
      <c r="D223" s="941"/>
      <c r="E223" s="942"/>
      <c r="F223" s="943" t="str">
        <f>IF($F$8="","",IF($F$8=100,"100"))</f>
        <v>100</v>
      </c>
      <c r="G223" s="944"/>
      <c r="H223" s="944"/>
      <c r="I223" s="944"/>
      <c r="J223" s="944"/>
      <c r="K223" s="941">
        <f>IF($F$8="","",IF($F$8=100,算数!$BF$59))</f>
        <v>0</v>
      </c>
      <c r="L223" s="941"/>
      <c r="M223" s="941"/>
      <c r="N223" s="941"/>
      <c r="O223" s="941"/>
      <c r="P223" s="941">
        <f t="shared" ref="P223" si="36">K223</f>
        <v>0</v>
      </c>
      <c r="Q223" s="941"/>
      <c r="R223" s="941"/>
      <c r="S223" s="941"/>
      <c r="T223" s="941"/>
      <c r="U223" s="929">
        <f>$U$8</f>
        <v>74.900000000000006</v>
      </c>
      <c r="V223" s="929"/>
      <c r="W223" s="929"/>
      <c r="X223" s="929"/>
      <c r="Y223" s="930"/>
      <c r="Z223" s="931" t="str">
        <f>IF(AND(K223&gt;=0,K223&lt;=43,$F$8&gt;0),"〇"," ")</f>
        <v>〇</v>
      </c>
      <c r="AA223" s="932"/>
      <c r="AB223" s="933"/>
      <c r="AC223" s="945" t="str">
        <f>IF(AND(K223&gt;=44,K223&lt;=64,$F$8&gt;0),"〇"," ")</f>
        <v xml:space="preserve"> </v>
      </c>
      <c r="AD223" s="932"/>
      <c r="AE223" s="933"/>
      <c r="AF223" s="945" t="str">
        <f>IF(AND(K223&gt;=65,K223&lt;=84,$F$8&gt;0),"〇"," ")</f>
        <v xml:space="preserve"> </v>
      </c>
      <c r="AG223" s="932"/>
      <c r="AH223" s="933"/>
      <c r="AI223" s="893" t="str">
        <f>IF(AND(K223&gt;=85,$F$8&gt;0),"〇"," ")</f>
        <v xml:space="preserve"> </v>
      </c>
      <c r="AJ223" s="894"/>
      <c r="AK223" s="895"/>
      <c r="AN223" s="336"/>
      <c r="AP223" s="940" t="s">
        <v>175</v>
      </c>
      <c r="AQ223" s="941"/>
      <c r="AR223" s="941"/>
      <c r="AS223" s="941"/>
      <c r="AT223" s="942"/>
      <c r="AU223" s="943" t="str">
        <f>IF($F$8="","",IF($F$8=100,"100"))</f>
        <v>100</v>
      </c>
      <c r="AV223" s="944"/>
      <c r="AW223" s="944"/>
      <c r="AX223" s="944"/>
      <c r="AY223" s="944"/>
      <c r="AZ223" s="941">
        <f>IF($F$8="","",IF($F$8=100,算数!$BF$60))</f>
        <v>0</v>
      </c>
      <c r="BA223" s="941"/>
      <c r="BB223" s="941"/>
      <c r="BC223" s="941"/>
      <c r="BD223" s="941"/>
      <c r="BE223" s="941">
        <f t="shared" ref="BE223" si="37">AZ223</f>
        <v>0</v>
      </c>
      <c r="BF223" s="941"/>
      <c r="BG223" s="941"/>
      <c r="BH223" s="941"/>
      <c r="BI223" s="941"/>
      <c r="BJ223" s="929">
        <f>$U$8</f>
        <v>74.900000000000006</v>
      </c>
      <c r="BK223" s="929"/>
      <c r="BL223" s="929"/>
      <c r="BM223" s="929"/>
      <c r="BN223" s="930"/>
      <c r="BO223" s="931" t="str">
        <f>IF(AND(AZ223&gt;=0,AZ223&lt;=43,$F$8&gt;0),"〇"," ")</f>
        <v>〇</v>
      </c>
      <c r="BP223" s="932"/>
      <c r="BQ223" s="933"/>
      <c r="BR223" s="945" t="str">
        <f>IF(AND(AZ223&gt;=44,AZ223&lt;=64,$F$8&gt;0),"〇"," ")</f>
        <v xml:space="preserve"> </v>
      </c>
      <c r="BS223" s="932"/>
      <c r="BT223" s="933"/>
      <c r="BU223" s="945" t="str">
        <f>IF(AND(AZ223&gt;=65,AZ223&lt;=84,$F$8&gt;0),"〇"," ")</f>
        <v xml:space="preserve"> </v>
      </c>
      <c r="BV223" s="932"/>
      <c r="BW223" s="933"/>
      <c r="BX223" s="893" t="str">
        <f>IF(AND(AZ223&gt;=85,$F$8&gt;0),"〇"," ")</f>
        <v xml:space="preserve"> </v>
      </c>
      <c r="BY223" s="894"/>
      <c r="BZ223" s="895"/>
    </row>
    <row r="224" spans="1:78" ht="29.4" customHeight="1" thickBot="1" x14ac:dyDescent="0.25">
      <c r="A224" s="907" t="s">
        <v>200</v>
      </c>
      <c r="B224" s="908"/>
      <c r="C224" s="908"/>
      <c r="D224" s="908"/>
      <c r="E224" s="934"/>
      <c r="F224" s="907">
        <f>SUM($F$7:$F$8)</f>
        <v>200</v>
      </c>
      <c r="G224" s="908"/>
      <c r="H224" s="908"/>
      <c r="I224" s="908"/>
      <c r="J224" s="908"/>
      <c r="K224" s="908">
        <f>SUM(K222:K223)</f>
        <v>0</v>
      </c>
      <c r="L224" s="908"/>
      <c r="M224" s="908"/>
      <c r="N224" s="908"/>
      <c r="O224" s="908"/>
      <c r="P224" s="909">
        <f>K224/F224*100</f>
        <v>0</v>
      </c>
      <c r="Q224" s="909"/>
      <c r="R224" s="909"/>
      <c r="S224" s="909"/>
      <c r="T224" s="909"/>
      <c r="U224" s="910"/>
      <c r="V224" s="910"/>
      <c r="W224" s="910"/>
      <c r="X224" s="910"/>
      <c r="Y224" s="896"/>
      <c r="Z224" s="911"/>
      <c r="AA224" s="910"/>
      <c r="AB224" s="910"/>
      <c r="AC224" s="910"/>
      <c r="AD224" s="910"/>
      <c r="AE224" s="910"/>
      <c r="AF224" s="910"/>
      <c r="AG224" s="910"/>
      <c r="AH224" s="896"/>
      <c r="AI224" s="896"/>
      <c r="AJ224" s="897"/>
      <c r="AK224" s="898"/>
      <c r="AN224" s="336"/>
      <c r="AP224" s="907" t="s">
        <v>200</v>
      </c>
      <c r="AQ224" s="908"/>
      <c r="AR224" s="908"/>
      <c r="AS224" s="908"/>
      <c r="AT224" s="934"/>
      <c r="AU224" s="907">
        <f>SUM($F$7:$F$8)</f>
        <v>200</v>
      </c>
      <c r="AV224" s="908"/>
      <c r="AW224" s="908"/>
      <c r="AX224" s="908"/>
      <c r="AY224" s="908"/>
      <c r="AZ224" s="908">
        <f>SUM(AZ222:AZ223)</f>
        <v>0</v>
      </c>
      <c r="BA224" s="908"/>
      <c r="BB224" s="908"/>
      <c r="BC224" s="908"/>
      <c r="BD224" s="908"/>
      <c r="BE224" s="909">
        <f>AZ224/AU224*100</f>
        <v>0</v>
      </c>
      <c r="BF224" s="909"/>
      <c r="BG224" s="909"/>
      <c r="BH224" s="909"/>
      <c r="BI224" s="909"/>
      <c r="BJ224" s="910"/>
      <c r="BK224" s="910"/>
      <c r="BL224" s="910"/>
      <c r="BM224" s="910"/>
      <c r="BN224" s="896"/>
      <c r="BO224" s="911"/>
      <c r="BP224" s="910"/>
      <c r="BQ224" s="910"/>
      <c r="BR224" s="910"/>
      <c r="BS224" s="910"/>
      <c r="BT224" s="910"/>
      <c r="BU224" s="910"/>
      <c r="BV224" s="910"/>
      <c r="BW224" s="896"/>
      <c r="BX224" s="917"/>
      <c r="BY224" s="918"/>
      <c r="BZ224" s="919"/>
    </row>
    <row r="225" spans="1:78" ht="29.4" customHeight="1" x14ac:dyDescent="0.2">
      <c r="A225" s="281"/>
      <c r="B225" s="281"/>
      <c r="C225" s="281"/>
      <c r="D225" s="281"/>
      <c r="E225" s="281"/>
      <c r="F225" s="281"/>
      <c r="G225" s="281"/>
      <c r="H225" s="281"/>
      <c r="I225" s="281"/>
      <c r="J225" s="281"/>
      <c r="K225" s="281"/>
      <c r="L225" s="281"/>
      <c r="M225" s="281"/>
      <c r="N225" s="281"/>
      <c r="O225" s="281"/>
      <c r="P225" s="295"/>
      <c r="Q225" s="295"/>
      <c r="R225" s="295"/>
      <c r="S225" s="295"/>
      <c r="T225" s="295"/>
      <c r="U225" s="281"/>
      <c r="V225" s="281"/>
      <c r="W225" s="281"/>
      <c r="X225" s="281"/>
      <c r="Y225" s="281"/>
      <c r="Z225" s="281"/>
      <c r="AA225" s="281"/>
      <c r="AB225" s="281"/>
      <c r="AC225" s="281"/>
      <c r="AD225" s="281"/>
      <c r="AE225" s="281"/>
      <c r="AF225" s="281"/>
      <c r="AG225" s="281"/>
      <c r="AH225" s="281"/>
      <c r="AI225" s="281"/>
      <c r="AJ225" s="281"/>
      <c r="AK225" s="281"/>
      <c r="AN225" s="336"/>
    </row>
    <row r="226" spans="1:78" ht="15.6" customHeight="1" x14ac:dyDescent="0.2">
      <c r="A226" s="281"/>
      <c r="B226" s="281"/>
      <c r="C226" s="281"/>
      <c r="D226" s="281"/>
      <c r="E226" s="281"/>
      <c r="F226" s="281"/>
      <c r="G226" s="281"/>
      <c r="H226" s="281"/>
      <c r="I226" s="281"/>
      <c r="J226" s="281"/>
      <c r="K226" s="281"/>
      <c r="L226" s="281"/>
      <c r="M226" s="281"/>
      <c r="N226" s="281"/>
      <c r="O226" s="281"/>
      <c r="P226" s="295"/>
      <c r="Q226" s="295"/>
      <c r="R226" s="295"/>
      <c r="S226" s="295"/>
      <c r="T226" s="295"/>
      <c r="U226" s="281"/>
      <c r="V226" s="281"/>
      <c r="W226" s="281"/>
      <c r="X226" s="281"/>
      <c r="Y226" s="281"/>
      <c r="Z226" s="281"/>
      <c r="AA226" s="281"/>
      <c r="AB226" s="281"/>
      <c r="AC226" s="281"/>
      <c r="AD226" s="281"/>
      <c r="AE226" s="281"/>
      <c r="AF226" s="281"/>
      <c r="AG226" s="281"/>
      <c r="AH226" s="281"/>
      <c r="AI226" s="281"/>
      <c r="AJ226" s="281"/>
      <c r="AK226" s="281"/>
      <c r="AN226" s="336"/>
    </row>
    <row r="227" spans="1:78" ht="13.95" customHeight="1" x14ac:dyDescent="0.2">
      <c r="A227" s="296"/>
      <c r="B227" s="296"/>
      <c r="C227" s="296"/>
      <c r="D227" s="296"/>
      <c r="E227" s="296"/>
      <c r="F227" s="296"/>
      <c r="G227" s="296"/>
      <c r="H227" s="296"/>
      <c r="I227" s="296"/>
      <c r="J227" s="296"/>
      <c r="K227" s="296"/>
      <c r="L227" s="296"/>
      <c r="M227" s="296"/>
      <c r="N227" s="296"/>
      <c r="O227" s="296"/>
      <c r="P227" s="296"/>
      <c r="Q227" s="296"/>
      <c r="R227" s="296"/>
      <c r="S227" s="296"/>
      <c r="T227" s="296"/>
      <c r="U227" s="296"/>
      <c r="V227" s="296"/>
      <c r="W227" s="296"/>
      <c r="X227" s="296"/>
      <c r="Y227" s="296"/>
      <c r="Z227" s="296"/>
      <c r="AA227" s="296"/>
      <c r="AB227" s="296"/>
      <c r="AC227" s="296"/>
      <c r="AD227" s="296"/>
      <c r="AE227" s="296"/>
      <c r="AF227" s="296"/>
      <c r="AG227" s="296"/>
      <c r="AH227" s="296"/>
      <c r="AI227" s="280"/>
      <c r="AJ227" s="280"/>
      <c r="AK227" s="280"/>
      <c r="AN227" s="336"/>
    </row>
    <row r="228" spans="1:78" ht="37.950000000000003" customHeight="1" x14ac:dyDescent="0.2">
      <c r="A228" s="280"/>
      <c r="B228" s="280"/>
      <c r="C228" s="280"/>
      <c r="D228" s="280"/>
      <c r="E228" s="280"/>
      <c r="F228" s="280"/>
      <c r="G228" s="280"/>
      <c r="H228" s="280"/>
      <c r="I228" s="280"/>
      <c r="J228" s="280"/>
      <c r="K228" s="280"/>
      <c r="L228" s="280"/>
      <c r="M228" s="280"/>
      <c r="N228" s="280"/>
      <c r="O228" s="280"/>
      <c r="P228" s="280"/>
      <c r="Q228" s="280"/>
      <c r="R228" s="280"/>
      <c r="S228" s="280"/>
      <c r="T228" s="280"/>
      <c r="U228" s="280"/>
      <c r="V228" s="280"/>
      <c r="W228" s="280"/>
      <c r="X228" s="280"/>
      <c r="Y228" s="280"/>
      <c r="Z228" s="280"/>
      <c r="AA228" s="280"/>
      <c r="AB228" s="280"/>
      <c r="AC228" s="280"/>
      <c r="AD228" s="280"/>
      <c r="AE228" s="280"/>
      <c r="AF228" s="280"/>
      <c r="AG228" s="280"/>
      <c r="AH228" s="280"/>
      <c r="AI228" s="356"/>
      <c r="AJ228" s="356"/>
      <c r="AK228" s="356"/>
      <c r="AL228" s="335"/>
      <c r="AM228" s="335"/>
      <c r="AN228" s="337"/>
      <c r="AO228" s="335"/>
      <c r="AP228" s="335"/>
      <c r="AQ228" s="335"/>
      <c r="AR228" s="335"/>
      <c r="AS228" s="335"/>
      <c r="AT228" s="335"/>
      <c r="AU228" s="335"/>
      <c r="AV228" s="335"/>
      <c r="AW228" s="335"/>
      <c r="AX228" s="335"/>
      <c r="AY228" s="335"/>
      <c r="AZ228" s="335"/>
      <c r="BA228" s="335"/>
      <c r="BB228" s="335"/>
      <c r="BC228" s="335"/>
      <c r="BD228" s="335"/>
      <c r="BE228" s="335"/>
      <c r="BF228" s="335"/>
      <c r="BG228" s="335"/>
      <c r="BH228" s="335"/>
      <c r="BI228" s="335"/>
      <c r="BJ228" s="335"/>
      <c r="BK228" s="335"/>
      <c r="BL228" s="335"/>
      <c r="BM228" s="335"/>
      <c r="BN228" s="335"/>
      <c r="BO228" s="335"/>
      <c r="BP228" s="335"/>
      <c r="BQ228" s="335"/>
      <c r="BR228" s="335"/>
      <c r="BS228" s="335"/>
      <c r="BT228" s="335"/>
      <c r="BU228" s="335"/>
      <c r="BV228" s="335"/>
      <c r="BW228" s="335"/>
      <c r="BX228" s="335"/>
      <c r="BY228" s="335"/>
      <c r="BZ228" s="335"/>
    </row>
    <row r="229" spans="1:78" ht="24" customHeight="1" x14ac:dyDescent="0.2">
      <c r="A229" s="280"/>
      <c r="B229" s="962" t="s">
        <v>194</v>
      </c>
      <c r="C229" s="962"/>
      <c r="D229" s="962"/>
      <c r="E229" s="962"/>
      <c r="F229" s="962"/>
      <c r="G229" s="962"/>
      <c r="H229" s="962"/>
      <c r="I229" s="962"/>
      <c r="J229" s="962"/>
      <c r="K229" s="962"/>
      <c r="L229" s="962"/>
      <c r="M229" s="962"/>
      <c r="N229" s="962"/>
      <c r="O229" s="962"/>
      <c r="P229" s="962"/>
      <c r="Q229" s="962"/>
      <c r="R229" s="962"/>
      <c r="S229" s="962"/>
      <c r="T229" s="962"/>
      <c r="U229" s="280"/>
      <c r="V229" s="280"/>
      <c r="W229" s="280"/>
      <c r="X229" s="280"/>
      <c r="Y229" s="280"/>
      <c r="Z229" s="280"/>
      <c r="AA229" s="280"/>
      <c r="AB229" s="280"/>
      <c r="AC229" s="280"/>
      <c r="AD229" s="280"/>
      <c r="AE229" s="280"/>
      <c r="AF229" s="280"/>
      <c r="AG229" s="280"/>
      <c r="AH229" s="280"/>
      <c r="AI229" s="280"/>
      <c r="AJ229" s="280"/>
      <c r="AK229" s="280"/>
      <c r="AN229" s="336"/>
      <c r="AP229" s="280"/>
      <c r="AQ229" s="962" t="s">
        <v>194</v>
      </c>
      <c r="AR229" s="962"/>
      <c r="AS229" s="962"/>
      <c r="AT229" s="962"/>
      <c r="AU229" s="962"/>
      <c r="AV229" s="962"/>
      <c r="AW229" s="962"/>
      <c r="AX229" s="962"/>
      <c r="AY229" s="962"/>
      <c r="AZ229" s="962"/>
      <c r="BA229" s="962"/>
      <c r="BB229" s="962"/>
      <c r="BC229" s="962"/>
      <c r="BD229" s="962"/>
      <c r="BE229" s="962"/>
      <c r="BF229" s="962"/>
      <c r="BG229" s="962"/>
      <c r="BH229" s="962"/>
      <c r="BI229" s="962"/>
      <c r="BJ229" s="280"/>
      <c r="BK229" s="280"/>
      <c r="BL229" s="280"/>
      <c r="BM229" s="280"/>
      <c r="BN229" s="280"/>
      <c r="BO229" s="280"/>
      <c r="BP229" s="280"/>
      <c r="BQ229" s="280"/>
      <c r="BR229" s="280"/>
      <c r="BS229" s="280"/>
      <c r="BT229" s="280"/>
      <c r="BU229" s="280"/>
      <c r="BV229" s="280"/>
      <c r="BW229" s="280"/>
    </row>
    <row r="230" spans="1:78" ht="27" customHeight="1" x14ac:dyDescent="0.2">
      <c r="A230" s="868"/>
      <c r="B230" s="868"/>
      <c r="C230" s="280"/>
      <c r="D230" s="280"/>
      <c r="E230" s="280"/>
      <c r="F230" s="280"/>
      <c r="G230" s="280"/>
      <c r="H230" s="280"/>
      <c r="I230" s="280"/>
      <c r="J230" s="280"/>
      <c r="K230" s="957" t="s">
        <v>195</v>
      </c>
      <c r="L230" s="957"/>
      <c r="M230" s="957"/>
      <c r="N230" s="957"/>
      <c r="O230" s="957"/>
      <c r="P230" s="957"/>
      <c r="Q230" s="957"/>
      <c r="R230" s="957"/>
      <c r="S230" s="957"/>
      <c r="T230" s="957"/>
      <c r="U230" s="957"/>
      <c r="V230" s="957"/>
      <c r="W230" s="957"/>
      <c r="X230" s="957"/>
      <c r="Y230" s="957"/>
      <c r="Z230" s="957"/>
      <c r="AA230" s="957"/>
      <c r="AB230" s="957"/>
      <c r="AC230" s="280"/>
      <c r="AD230" s="280"/>
      <c r="AE230" s="280"/>
      <c r="AF230" s="280"/>
      <c r="AG230" s="280"/>
      <c r="AH230" s="280"/>
      <c r="AI230" s="280"/>
      <c r="AJ230" s="280"/>
      <c r="AK230" s="280"/>
      <c r="AN230" s="336"/>
      <c r="AP230" s="868"/>
      <c r="AQ230" s="868"/>
      <c r="AR230" s="280"/>
      <c r="AS230" s="280"/>
      <c r="AT230" s="280"/>
      <c r="AU230" s="280"/>
      <c r="AV230" s="280"/>
      <c r="AW230" s="280"/>
      <c r="AX230" s="280"/>
      <c r="AY230" s="280"/>
      <c r="AZ230" s="957" t="s">
        <v>195</v>
      </c>
      <c r="BA230" s="957"/>
      <c r="BB230" s="957"/>
      <c r="BC230" s="957"/>
      <c r="BD230" s="957"/>
      <c r="BE230" s="957"/>
      <c r="BF230" s="957"/>
      <c r="BG230" s="957"/>
      <c r="BH230" s="957"/>
      <c r="BI230" s="957"/>
      <c r="BJ230" s="957"/>
      <c r="BK230" s="957"/>
      <c r="BL230" s="957"/>
      <c r="BM230" s="957"/>
      <c r="BN230" s="957"/>
      <c r="BO230" s="957"/>
      <c r="BP230" s="957"/>
      <c r="BQ230" s="957"/>
      <c r="BR230" s="280"/>
      <c r="BS230" s="280"/>
      <c r="BT230" s="280"/>
      <c r="BU230" s="280"/>
      <c r="BV230" s="280"/>
      <c r="BW230" s="280"/>
    </row>
    <row r="231" spans="1:78" ht="27" customHeight="1" thickBot="1" x14ac:dyDescent="0.25">
      <c r="A231" s="280"/>
      <c r="B231" s="280"/>
      <c r="C231" s="280"/>
      <c r="D231" s="280"/>
      <c r="E231" s="280"/>
      <c r="F231" s="280"/>
      <c r="G231" s="280"/>
      <c r="H231" s="280"/>
      <c r="I231" s="280"/>
      <c r="J231" s="958" t="s">
        <v>224</v>
      </c>
      <c r="K231" s="958"/>
      <c r="L231" s="958"/>
      <c r="M231" s="338">
        <f>$M$3</f>
        <v>1</v>
      </c>
      <c r="N231" s="958" t="s">
        <v>196</v>
      </c>
      <c r="O231" s="958"/>
      <c r="P231" s="958"/>
      <c r="Q231" s="339"/>
      <c r="R231" s="862">
        <f>国語!$A$61</f>
        <v>39</v>
      </c>
      <c r="S231" s="862"/>
      <c r="T231" s="862" t="s">
        <v>197</v>
      </c>
      <c r="U231" s="862"/>
      <c r="V231" s="338"/>
      <c r="W231" s="338" t="s">
        <v>198</v>
      </c>
      <c r="X231" s="338"/>
      <c r="Y231" s="338"/>
      <c r="Z231" s="338"/>
      <c r="AA231" s="959">
        <f>国語!$B$61</f>
        <v>0</v>
      </c>
      <c r="AB231" s="959"/>
      <c r="AC231" s="959"/>
      <c r="AD231" s="959"/>
      <c r="AE231" s="959"/>
      <c r="AF231" s="959"/>
      <c r="AG231" s="959"/>
      <c r="AH231" s="959"/>
      <c r="AI231" s="339"/>
      <c r="AJ231" s="339"/>
      <c r="AK231" s="339"/>
      <c r="AN231" s="336"/>
      <c r="AP231" s="280"/>
      <c r="AQ231" s="280"/>
      <c r="AR231" s="280"/>
      <c r="AS231" s="280"/>
      <c r="AT231" s="280"/>
      <c r="AU231" s="280"/>
      <c r="AV231" s="280"/>
      <c r="AW231" s="280"/>
      <c r="AX231" s="280"/>
      <c r="AY231" s="958" t="s">
        <v>224</v>
      </c>
      <c r="AZ231" s="958"/>
      <c r="BA231" s="958"/>
      <c r="BB231" s="338">
        <f>$M$3</f>
        <v>1</v>
      </c>
      <c r="BC231" s="958" t="s">
        <v>196</v>
      </c>
      <c r="BD231" s="958"/>
      <c r="BE231" s="958"/>
      <c r="BF231" s="339"/>
      <c r="BG231" s="862">
        <f>国語!$A$62</f>
        <v>40</v>
      </c>
      <c r="BH231" s="862"/>
      <c r="BI231" s="862" t="s">
        <v>197</v>
      </c>
      <c r="BJ231" s="862"/>
      <c r="BK231" s="338"/>
      <c r="BL231" s="338" t="s">
        <v>198</v>
      </c>
      <c r="BM231" s="338"/>
      <c r="BN231" s="338"/>
      <c r="BO231" s="338"/>
      <c r="BP231" s="959">
        <f>国語!$B$62</f>
        <v>0</v>
      </c>
      <c r="BQ231" s="959"/>
      <c r="BR231" s="959"/>
      <c r="BS231" s="959"/>
      <c r="BT231" s="959"/>
      <c r="BU231" s="959"/>
      <c r="BV231" s="959"/>
      <c r="BW231" s="959"/>
    </row>
    <row r="232" spans="1:78" ht="15.6" customHeight="1" x14ac:dyDescent="0.2">
      <c r="A232" s="899" t="s">
        <v>199</v>
      </c>
      <c r="B232" s="900"/>
      <c r="C232" s="900"/>
      <c r="D232" s="900"/>
      <c r="E232" s="900"/>
      <c r="F232" s="899" t="s">
        <v>201</v>
      </c>
      <c r="G232" s="900"/>
      <c r="H232" s="900"/>
      <c r="I232" s="900"/>
      <c r="J232" s="901"/>
      <c r="K232" s="875" t="s">
        <v>260</v>
      </c>
      <c r="L232" s="876"/>
      <c r="M232" s="876"/>
      <c r="N232" s="876"/>
      <c r="O232" s="877"/>
      <c r="P232" s="875" t="s">
        <v>260</v>
      </c>
      <c r="Q232" s="876"/>
      <c r="R232" s="876"/>
      <c r="S232" s="876"/>
      <c r="T232" s="877"/>
      <c r="U232" s="875" t="s">
        <v>261</v>
      </c>
      <c r="V232" s="876"/>
      <c r="W232" s="876"/>
      <c r="X232" s="876"/>
      <c r="Y232" s="906"/>
      <c r="Z232" s="948" t="s">
        <v>205</v>
      </c>
      <c r="AA232" s="949"/>
      <c r="AB232" s="950"/>
      <c r="AC232" s="875" t="s">
        <v>259</v>
      </c>
      <c r="AD232" s="876"/>
      <c r="AE232" s="877"/>
      <c r="AF232" s="916" t="s">
        <v>173</v>
      </c>
      <c r="AG232" s="900"/>
      <c r="AH232" s="900"/>
      <c r="AI232" s="875" t="s">
        <v>242</v>
      </c>
      <c r="AJ232" s="876"/>
      <c r="AK232" s="884"/>
      <c r="AN232" s="336"/>
      <c r="AP232" s="899" t="s">
        <v>199</v>
      </c>
      <c r="AQ232" s="900"/>
      <c r="AR232" s="900"/>
      <c r="AS232" s="900"/>
      <c r="AT232" s="900"/>
      <c r="AU232" s="899" t="s">
        <v>201</v>
      </c>
      <c r="AV232" s="900"/>
      <c r="AW232" s="900"/>
      <c r="AX232" s="900"/>
      <c r="AY232" s="901"/>
      <c r="AZ232" s="875" t="s">
        <v>260</v>
      </c>
      <c r="BA232" s="876"/>
      <c r="BB232" s="876"/>
      <c r="BC232" s="876"/>
      <c r="BD232" s="877"/>
      <c r="BE232" s="875" t="s">
        <v>260</v>
      </c>
      <c r="BF232" s="876"/>
      <c r="BG232" s="876"/>
      <c r="BH232" s="876"/>
      <c r="BI232" s="877"/>
      <c r="BJ232" s="875" t="s">
        <v>261</v>
      </c>
      <c r="BK232" s="876"/>
      <c r="BL232" s="876"/>
      <c r="BM232" s="876"/>
      <c r="BN232" s="906"/>
      <c r="BO232" s="948" t="s">
        <v>205</v>
      </c>
      <c r="BP232" s="949"/>
      <c r="BQ232" s="950"/>
      <c r="BR232" s="875" t="s">
        <v>259</v>
      </c>
      <c r="BS232" s="876"/>
      <c r="BT232" s="877"/>
      <c r="BU232" s="916" t="s">
        <v>173</v>
      </c>
      <c r="BV232" s="900"/>
      <c r="BW232" s="900"/>
      <c r="BX232" s="920" t="s">
        <v>242</v>
      </c>
      <c r="BY232" s="921"/>
      <c r="BZ232" s="922"/>
    </row>
    <row r="233" spans="1:78" ht="15.6" customHeight="1" x14ac:dyDescent="0.2">
      <c r="A233" s="902"/>
      <c r="B233" s="862"/>
      <c r="C233" s="862"/>
      <c r="D233" s="862"/>
      <c r="E233" s="862"/>
      <c r="F233" s="902"/>
      <c r="G233" s="862"/>
      <c r="H233" s="862"/>
      <c r="I233" s="862"/>
      <c r="J233" s="903"/>
      <c r="K233" s="878" t="s">
        <v>223</v>
      </c>
      <c r="L233" s="879"/>
      <c r="M233" s="879"/>
      <c r="N233" s="879"/>
      <c r="O233" s="880"/>
      <c r="P233" s="878" t="s">
        <v>202</v>
      </c>
      <c r="Q233" s="879"/>
      <c r="R233" s="879"/>
      <c r="S233" s="879"/>
      <c r="T233" s="880"/>
      <c r="U233" s="878" t="s">
        <v>202</v>
      </c>
      <c r="V233" s="879"/>
      <c r="W233" s="879"/>
      <c r="X233" s="879"/>
      <c r="Y233" s="960"/>
      <c r="Z233" s="951"/>
      <c r="AA233" s="952"/>
      <c r="AB233" s="953"/>
      <c r="AC233" s="878" t="s">
        <v>173</v>
      </c>
      <c r="AD233" s="879"/>
      <c r="AE233" s="880"/>
      <c r="AF233" s="885"/>
      <c r="AG233" s="862"/>
      <c r="AH233" s="862"/>
      <c r="AI233" s="885" t="s">
        <v>173</v>
      </c>
      <c r="AJ233" s="862"/>
      <c r="AK233" s="886"/>
      <c r="AN233" s="336"/>
      <c r="AP233" s="902"/>
      <c r="AQ233" s="862"/>
      <c r="AR233" s="862"/>
      <c r="AS233" s="862"/>
      <c r="AT233" s="862"/>
      <c r="AU233" s="902"/>
      <c r="AV233" s="862"/>
      <c r="AW233" s="862"/>
      <c r="AX233" s="862"/>
      <c r="AY233" s="903"/>
      <c r="AZ233" s="878" t="s">
        <v>223</v>
      </c>
      <c r="BA233" s="879"/>
      <c r="BB233" s="879"/>
      <c r="BC233" s="879"/>
      <c r="BD233" s="880"/>
      <c r="BE233" s="878" t="s">
        <v>202</v>
      </c>
      <c r="BF233" s="879"/>
      <c r="BG233" s="879"/>
      <c r="BH233" s="879"/>
      <c r="BI233" s="880"/>
      <c r="BJ233" s="878" t="s">
        <v>202</v>
      </c>
      <c r="BK233" s="879"/>
      <c r="BL233" s="879"/>
      <c r="BM233" s="879"/>
      <c r="BN233" s="960"/>
      <c r="BO233" s="951"/>
      <c r="BP233" s="952"/>
      <c r="BQ233" s="953"/>
      <c r="BR233" s="878" t="s">
        <v>173</v>
      </c>
      <c r="BS233" s="879"/>
      <c r="BT233" s="880"/>
      <c r="BU233" s="885"/>
      <c r="BV233" s="862"/>
      <c r="BW233" s="862"/>
      <c r="BX233" s="923" t="s">
        <v>173</v>
      </c>
      <c r="BY233" s="734"/>
      <c r="BZ233" s="924"/>
    </row>
    <row r="234" spans="1:78" ht="15.6" customHeight="1" thickBot="1" x14ac:dyDescent="0.25">
      <c r="A234" s="904"/>
      <c r="B234" s="888"/>
      <c r="C234" s="888"/>
      <c r="D234" s="888"/>
      <c r="E234" s="888"/>
      <c r="F234" s="904"/>
      <c r="G234" s="888"/>
      <c r="H234" s="888"/>
      <c r="I234" s="888"/>
      <c r="J234" s="905"/>
      <c r="K234" s="881"/>
      <c r="L234" s="882"/>
      <c r="M234" s="882"/>
      <c r="N234" s="882"/>
      <c r="O234" s="883"/>
      <c r="P234" s="881"/>
      <c r="Q234" s="882"/>
      <c r="R234" s="882"/>
      <c r="S234" s="882"/>
      <c r="T234" s="883"/>
      <c r="U234" s="881"/>
      <c r="V234" s="882"/>
      <c r="W234" s="882"/>
      <c r="X234" s="882"/>
      <c r="Y234" s="961"/>
      <c r="Z234" s="954"/>
      <c r="AA234" s="955"/>
      <c r="AB234" s="956"/>
      <c r="AC234" s="881"/>
      <c r="AD234" s="882"/>
      <c r="AE234" s="883"/>
      <c r="AF234" s="887"/>
      <c r="AG234" s="888"/>
      <c r="AH234" s="888"/>
      <c r="AI234" s="887"/>
      <c r="AJ234" s="888"/>
      <c r="AK234" s="889"/>
      <c r="AN234" s="336"/>
      <c r="AP234" s="904"/>
      <c r="AQ234" s="888"/>
      <c r="AR234" s="888"/>
      <c r="AS234" s="888"/>
      <c r="AT234" s="888"/>
      <c r="AU234" s="904"/>
      <c r="AV234" s="888"/>
      <c r="AW234" s="888"/>
      <c r="AX234" s="888"/>
      <c r="AY234" s="905"/>
      <c r="AZ234" s="881"/>
      <c r="BA234" s="882"/>
      <c r="BB234" s="882"/>
      <c r="BC234" s="882"/>
      <c r="BD234" s="883"/>
      <c r="BE234" s="881"/>
      <c r="BF234" s="882"/>
      <c r="BG234" s="882"/>
      <c r="BH234" s="882"/>
      <c r="BI234" s="883"/>
      <c r="BJ234" s="881"/>
      <c r="BK234" s="882"/>
      <c r="BL234" s="882"/>
      <c r="BM234" s="882"/>
      <c r="BN234" s="961"/>
      <c r="BO234" s="954"/>
      <c r="BP234" s="955"/>
      <c r="BQ234" s="956"/>
      <c r="BR234" s="881"/>
      <c r="BS234" s="882"/>
      <c r="BT234" s="883"/>
      <c r="BU234" s="887"/>
      <c r="BV234" s="888"/>
      <c r="BW234" s="888"/>
      <c r="BX234" s="925"/>
      <c r="BY234" s="926"/>
      <c r="BZ234" s="927"/>
    </row>
    <row r="235" spans="1:78" ht="29.4" customHeight="1" x14ac:dyDescent="0.2">
      <c r="A235" s="946" t="s">
        <v>174</v>
      </c>
      <c r="B235" s="937"/>
      <c r="C235" s="937"/>
      <c r="D235" s="937"/>
      <c r="E235" s="947"/>
      <c r="F235" s="935" t="str">
        <f>IF($F$7="","",IF($F$7=100,"100"))</f>
        <v>100</v>
      </c>
      <c r="G235" s="936"/>
      <c r="H235" s="936"/>
      <c r="I235" s="936"/>
      <c r="J235" s="936"/>
      <c r="K235" s="937">
        <f>IF($F$7="","",IF($F$7=100,国語!$BD$61))</f>
        <v>0</v>
      </c>
      <c r="L235" s="937"/>
      <c r="M235" s="937"/>
      <c r="N235" s="937"/>
      <c r="O235" s="937"/>
      <c r="P235" s="937">
        <f>K235</f>
        <v>0</v>
      </c>
      <c r="Q235" s="937"/>
      <c r="R235" s="937"/>
      <c r="S235" s="937"/>
      <c r="T235" s="937"/>
      <c r="U235" s="938">
        <f>$U$7</f>
        <v>74</v>
      </c>
      <c r="V235" s="938"/>
      <c r="W235" s="938"/>
      <c r="X235" s="938"/>
      <c r="Y235" s="939"/>
      <c r="Z235" s="912" t="str">
        <f>IF(AND(K235&gt;=0,K235&lt;=41,$F$7&gt;0),"〇"," ")</f>
        <v>〇</v>
      </c>
      <c r="AA235" s="913"/>
      <c r="AB235" s="914"/>
      <c r="AC235" s="915" t="str">
        <f>IF(AND(K235&gt;=42,K235&lt;=63,$F$7&gt;0),"〇"," ")</f>
        <v xml:space="preserve"> </v>
      </c>
      <c r="AD235" s="913"/>
      <c r="AE235" s="914"/>
      <c r="AF235" s="915" t="str">
        <f>IF(AND(K235&gt;=64,K235&lt;=83,$F$7&gt;0),"〇"," ")</f>
        <v xml:space="preserve"> </v>
      </c>
      <c r="AG235" s="913"/>
      <c r="AH235" s="914"/>
      <c r="AI235" s="890" t="str">
        <f>IF(AND(K235&gt;=84,$F$7&gt;0),"〇"," ")</f>
        <v xml:space="preserve"> </v>
      </c>
      <c r="AJ235" s="891"/>
      <c r="AK235" s="892"/>
      <c r="AN235" s="336"/>
      <c r="AP235" s="946" t="s">
        <v>174</v>
      </c>
      <c r="AQ235" s="937"/>
      <c r="AR235" s="937"/>
      <c r="AS235" s="937"/>
      <c r="AT235" s="947"/>
      <c r="AU235" s="935" t="str">
        <f>IF($F$7="","",IF($F$7=100,"100"))</f>
        <v>100</v>
      </c>
      <c r="AV235" s="936"/>
      <c r="AW235" s="936"/>
      <c r="AX235" s="936"/>
      <c r="AY235" s="936"/>
      <c r="AZ235" s="937">
        <f>IF($F$7="","",IF($F$7=100,国語!$BD$62))</f>
        <v>0</v>
      </c>
      <c r="BA235" s="937"/>
      <c r="BB235" s="937"/>
      <c r="BC235" s="937"/>
      <c r="BD235" s="937"/>
      <c r="BE235" s="937">
        <f>AZ235</f>
        <v>0</v>
      </c>
      <c r="BF235" s="937"/>
      <c r="BG235" s="937"/>
      <c r="BH235" s="937"/>
      <c r="BI235" s="937"/>
      <c r="BJ235" s="938">
        <f>$U$7</f>
        <v>74</v>
      </c>
      <c r="BK235" s="938"/>
      <c r="BL235" s="938"/>
      <c r="BM235" s="938"/>
      <c r="BN235" s="939"/>
      <c r="BO235" s="912" t="str">
        <f>IF(AND(AZ235&gt;=0,AZ235&lt;=41,$F$7&gt;0),"〇"," ")</f>
        <v>〇</v>
      </c>
      <c r="BP235" s="913"/>
      <c r="BQ235" s="914"/>
      <c r="BR235" s="915" t="str">
        <f>IF(AND(AZ235&gt;=42,AZ235&lt;=63,$F$7&gt;0),"〇"," ")</f>
        <v xml:space="preserve"> </v>
      </c>
      <c r="BS235" s="913"/>
      <c r="BT235" s="914"/>
      <c r="BU235" s="915" t="str">
        <f>IF(AND(AZ235&gt;=64,AZ235&lt;=83,$F$7&gt;0),"〇"," ")</f>
        <v xml:space="preserve"> </v>
      </c>
      <c r="BV235" s="913"/>
      <c r="BW235" s="914"/>
      <c r="BX235" s="890" t="str">
        <f>IF(AND(AZ235&gt;=84,$F$7&gt;0),"〇"," ")</f>
        <v xml:space="preserve"> </v>
      </c>
      <c r="BY235" s="891"/>
      <c r="BZ235" s="892"/>
    </row>
    <row r="236" spans="1:78" ht="29.4" customHeight="1" thickBot="1" x14ac:dyDescent="0.25">
      <c r="A236" s="940" t="s">
        <v>175</v>
      </c>
      <c r="B236" s="941"/>
      <c r="C236" s="941"/>
      <c r="D236" s="941"/>
      <c r="E236" s="942"/>
      <c r="F236" s="943" t="str">
        <f>IF($F$8="","",IF($F$8=100,"100"))</f>
        <v>100</v>
      </c>
      <c r="G236" s="944"/>
      <c r="H236" s="944"/>
      <c r="I236" s="944"/>
      <c r="J236" s="944"/>
      <c r="K236" s="941">
        <f>IF($F$8="","",IF($F$8=100,算数!$BF$61))</f>
        <v>0</v>
      </c>
      <c r="L236" s="941"/>
      <c r="M236" s="941"/>
      <c r="N236" s="941"/>
      <c r="O236" s="941"/>
      <c r="P236" s="941">
        <f t="shared" ref="P236" si="38">K236</f>
        <v>0</v>
      </c>
      <c r="Q236" s="941"/>
      <c r="R236" s="941"/>
      <c r="S236" s="941"/>
      <c r="T236" s="941"/>
      <c r="U236" s="929">
        <f>$U$8</f>
        <v>74.900000000000006</v>
      </c>
      <c r="V236" s="929"/>
      <c r="W236" s="929"/>
      <c r="X236" s="929"/>
      <c r="Y236" s="930"/>
      <c r="Z236" s="931" t="str">
        <f>IF(AND(K236&gt;=0,K236&lt;=43,$F$8&gt;0),"〇"," ")</f>
        <v>〇</v>
      </c>
      <c r="AA236" s="932"/>
      <c r="AB236" s="933"/>
      <c r="AC236" s="945" t="str">
        <f>IF(AND(K236&gt;=44,K236&lt;=64,$F$8&gt;0),"〇"," ")</f>
        <v xml:space="preserve"> </v>
      </c>
      <c r="AD236" s="932"/>
      <c r="AE236" s="933"/>
      <c r="AF236" s="945" t="str">
        <f>IF(AND(K236&gt;=65,K236&lt;=84,$F$8&gt;0),"〇"," ")</f>
        <v xml:space="preserve"> </v>
      </c>
      <c r="AG236" s="932"/>
      <c r="AH236" s="933"/>
      <c r="AI236" s="893" t="str">
        <f>IF(AND(K236&gt;=85,$F$8&gt;0),"〇"," ")</f>
        <v xml:space="preserve"> </v>
      </c>
      <c r="AJ236" s="894"/>
      <c r="AK236" s="895"/>
      <c r="AN236" s="336"/>
      <c r="AP236" s="940" t="s">
        <v>175</v>
      </c>
      <c r="AQ236" s="941"/>
      <c r="AR236" s="941"/>
      <c r="AS236" s="941"/>
      <c r="AT236" s="942"/>
      <c r="AU236" s="943" t="str">
        <f>IF($F$8="","",IF($F$8=100,"100"))</f>
        <v>100</v>
      </c>
      <c r="AV236" s="944"/>
      <c r="AW236" s="944"/>
      <c r="AX236" s="944"/>
      <c r="AY236" s="944"/>
      <c r="AZ236" s="941">
        <f>IF($F$8="","",IF($F$8=100,算数!$BF$62))</f>
        <v>0</v>
      </c>
      <c r="BA236" s="941"/>
      <c r="BB236" s="941"/>
      <c r="BC236" s="941"/>
      <c r="BD236" s="941"/>
      <c r="BE236" s="941">
        <f t="shared" ref="BE236" si="39">AZ236</f>
        <v>0</v>
      </c>
      <c r="BF236" s="941"/>
      <c r="BG236" s="941"/>
      <c r="BH236" s="941"/>
      <c r="BI236" s="941"/>
      <c r="BJ236" s="929">
        <f>$U$8</f>
        <v>74.900000000000006</v>
      </c>
      <c r="BK236" s="929"/>
      <c r="BL236" s="929"/>
      <c r="BM236" s="929"/>
      <c r="BN236" s="930"/>
      <c r="BO236" s="931" t="str">
        <f>IF(AND(AZ236&gt;=0,AZ236&lt;=43,$F$8&gt;0),"〇"," ")</f>
        <v>〇</v>
      </c>
      <c r="BP236" s="932"/>
      <c r="BQ236" s="933"/>
      <c r="BR236" s="945" t="str">
        <f>IF(AND(AZ236&gt;=44,AZ236&lt;=64,$F$8&gt;0),"〇"," ")</f>
        <v xml:space="preserve"> </v>
      </c>
      <c r="BS236" s="932"/>
      <c r="BT236" s="933"/>
      <c r="BU236" s="945" t="str">
        <f>IF(AND(AZ236&gt;=65,AZ236&lt;=84,$F$8&gt;0),"〇"," ")</f>
        <v xml:space="preserve"> </v>
      </c>
      <c r="BV236" s="932"/>
      <c r="BW236" s="933"/>
      <c r="BX236" s="893" t="str">
        <f>IF(AND(AZ236&gt;=85,$F$8&gt;0),"〇"," ")</f>
        <v xml:space="preserve"> </v>
      </c>
      <c r="BY236" s="894"/>
      <c r="BZ236" s="895"/>
    </row>
    <row r="237" spans="1:78" ht="29.4" customHeight="1" thickBot="1" x14ac:dyDescent="0.25">
      <c r="A237" s="907" t="s">
        <v>200</v>
      </c>
      <c r="B237" s="908"/>
      <c r="C237" s="908"/>
      <c r="D237" s="908"/>
      <c r="E237" s="934"/>
      <c r="F237" s="907">
        <f>SUM($F$7:$F$8)</f>
        <v>200</v>
      </c>
      <c r="G237" s="908"/>
      <c r="H237" s="908"/>
      <c r="I237" s="908"/>
      <c r="J237" s="908"/>
      <c r="K237" s="908">
        <f>SUM(K235:K236)</f>
        <v>0</v>
      </c>
      <c r="L237" s="908"/>
      <c r="M237" s="908"/>
      <c r="N237" s="908"/>
      <c r="O237" s="908"/>
      <c r="P237" s="909">
        <f>K237/F237*100</f>
        <v>0</v>
      </c>
      <c r="Q237" s="909"/>
      <c r="R237" s="909"/>
      <c r="S237" s="909"/>
      <c r="T237" s="909"/>
      <c r="U237" s="910"/>
      <c r="V237" s="910"/>
      <c r="W237" s="910"/>
      <c r="X237" s="910"/>
      <c r="Y237" s="896"/>
      <c r="Z237" s="911"/>
      <c r="AA237" s="910"/>
      <c r="AB237" s="910"/>
      <c r="AC237" s="910"/>
      <c r="AD237" s="910"/>
      <c r="AE237" s="910"/>
      <c r="AF237" s="910"/>
      <c r="AG237" s="910"/>
      <c r="AH237" s="896"/>
      <c r="AI237" s="896"/>
      <c r="AJ237" s="897"/>
      <c r="AK237" s="898"/>
      <c r="AN237" s="336"/>
      <c r="AP237" s="907" t="s">
        <v>200</v>
      </c>
      <c r="AQ237" s="908"/>
      <c r="AR237" s="908"/>
      <c r="AS237" s="908"/>
      <c r="AT237" s="934"/>
      <c r="AU237" s="907">
        <f>SUM($F$7:$F$8)</f>
        <v>200</v>
      </c>
      <c r="AV237" s="908"/>
      <c r="AW237" s="908"/>
      <c r="AX237" s="908"/>
      <c r="AY237" s="908"/>
      <c r="AZ237" s="908">
        <f>SUM(AZ235:AZ236)</f>
        <v>0</v>
      </c>
      <c r="BA237" s="908"/>
      <c r="BB237" s="908"/>
      <c r="BC237" s="908"/>
      <c r="BD237" s="908"/>
      <c r="BE237" s="928">
        <f>AZ237/AU237*100</f>
        <v>0</v>
      </c>
      <c r="BF237" s="928"/>
      <c r="BG237" s="928"/>
      <c r="BH237" s="928"/>
      <c r="BI237" s="928"/>
      <c r="BJ237" s="910"/>
      <c r="BK237" s="910"/>
      <c r="BL237" s="910"/>
      <c r="BM237" s="910"/>
      <c r="BN237" s="896"/>
      <c r="BO237" s="911"/>
      <c r="BP237" s="910"/>
      <c r="BQ237" s="910"/>
      <c r="BR237" s="910"/>
      <c r="BS237" s="910"/>
      <c r="BT237" s="910"/>
      <c r="BU237" s="910"/>
      <c r="BV237" s="910"/>
      <c r="BW237" s="896"/>
      <c r="BX237" s="917"/>
      <c r="BY237" s="918"/>
      <c r="BZ237" s="919"/>
    </row>
    <row r="238" spans="1:78" ht="24" customHeight="1" x14ac:dyDescent="0.2">
      <c r="A238" s="280"/>
      <c r="B238" s="280"/>
      <c r="C238" s="280"/>
      <c r="D238" s="280"/>
      <c r="E238" s="280"/>
      <c r="F238" s="280"/>
      <c r="G238" s="280"/>
      <c r="H238" s="280"/>
      <c r="I238" s="280"/>
      <c r="J238" s="280"/>
      <c r="K238" s="280"/>
      <c r="L238" s="280"/>
      <c r="M238" s="280"/>
      <c r="N238" s="280"/>
      <c r="O238" s="280"/>
      <c r="P238" s="280"/>
      <c r="Q238" s="280"/>
      <c r="R238" s="280"/>
      <c r="S238" s="280"/>
      <c r="T238" s="280"/>
      <c r="U238" s="280"/>
      <c r="V238" s="280"/>
      <c r="W238" s="280"/>
      <c r="X238" s="280"/>
      <c r="Y238" s="280"/>
      <c r="Z238" s="280"/>
      <c r="AA238" s="280"/>
      <c r="AB238" s="280"/>
      <c r="AC238" s="280"/>
      <c r="AD238" s="280"/>
      <c r="AE238" s="280"/>
      <c r="AF238" s="280"/>
      <c r="AG238" s="280"/>
      <c r="AH238" s="280"/>
      <c r="AI238" s="280"/>
      <c r="AJ238" s="280"/>
      <c r="AK238" s="280"/>
      <c r="AN238" s="336"/>
    </row>
    <row r="239" spans="1:78" x14ac:dyDescent="0.2">
      <c r="AN239" s="336"/>
    </row>
  </sheetData>
  <mergeCells count="1960">
    <mergeCell ref="AZ5:BD6"/>
    <mergeCell ref="BE5:BI6"/>
    <mergeCell ref="BJ5:BN6"/>
    <mergeCell ref="K18:O19"/>
    <mergeCell ref="P18:T19"/>
    <mergeCell ref="U18:Y19"/>
    <mergeCell ref="AZ18:BD19"/>
    <mergeCell ref="BE18:BI19"/>
    <mergeCell ref="BJ18:BN19"/>
    <mergeCell ref="K28:O29"/>
    <mergeCell ref="P28:T29"/>
    <mergeCell ref="U28:Y29"/>
    <mergeCell ref="AZ28:BD29"/>
    <mergeCell ref="BE28:BI29"/>
    <mergeCell ref="BJ28:BN29"/>
    <mergeCell ref="K41:O42"/>
    <mergeCell ref="P41:T42"/>
    <mergeCell ref="U41:Y42"/>
    <mergeCell ref="AZ41:BD42"/>
    <mergeCell ref="BE41:BI42"/>
    <mergeCell ref="BJ41:BN42"/>
    <mergeCell ref="AP7:AT7"/>
    <mergeCell ref="AU7:AY7"/>
    <mergeCell ref="AZ7:BD7"/>
    <mergeCell ref="BE7:BI7"/>
    <mergeCell ref="BJ7:BN7"/>
    <mergeCell ref="BE9:BI9"/>
    <mergeCell ref="BJ9:BN9"/>
    <mergeCell ref="BG16:BH16"/>
    <mergeCell ref="BI16:BJ16"/>
    <mergeCell ref="BE22:BI22"/>
    <mergeCell ref="P30:T30"/>
    <mergeCell ref="F22:J22"/>
    <mergeCell ref="K22:O22"/>
    <mergeCell ref="P22:T22"/>
    <mergeCell ref="U22:Y22"/>
    <mergeCell ref="Z22:AB22"/>
    <mergeCell ref="AC22:AE22"/>
    <mergeCell ref="AF22:AH22"/>
    <mergeCell ref="A22:E22"/>
    <mergeCell ref="AP22:AT22"/>
    <mergeCell ref="AF17:AH19"/>
    <mergeCell ref="Z17:AB19"/>
    <mergeCell ref="AA16:AH16"/>
    <mergeCell ref="A21:E21"/>
    <mergeCell ref="F21:J21"/>
    <mergeCell ref="K21:O21"/>
    <mergeCell ref="P21:T21"/>
    <mergeCell ref="U21:Y21"/>
    <mergeCell ref="Z21:AB21"/>
    <mergeCell ref="AC21:AE21"/>
    <mergeCell ref="AF21:AH21"/>
    <mergeCell ref="AC20:AE20"/>
    <mergeCell ref="AF20:AH20"/>
    <mergeCell ref="A17:E19"/>
    <mergeCell ref="F17:J19"/>
    <mergeCell ref="J16:L16"/>
    <mergeCell ref="N16:P16"/>
    <mergeCell ref="A20:E20"/>
    <mergeCell ref="F20:J20"/>
    <mergeCell ref="K20:O20"/>
    <mergeCell ref="P20:T20"/>
    <mergeCell ref="U20:Y20"/>
    <mergeCell ref="Z20:AB20"/>
    <mergeCell ref="K5:O6"/>
    <mergeCell ref="P5:T6"/>
    <mergeCell ref="U5:Y6"/>
    <mergeCell ref="AI4:AK4"/>
    <mergeCell ref="AI5:AK6"/>
    <mergeCell ref="AC4:AE4"/>
    <mergeCell ref="AC5:AE6"/>
    <mergeCell ref="K17:O17"/>
    <mergeCell ref="P17:T17"/>
    <mergeCell ref="U17:Y17"/>
    <mergeCell ref="AC7:AE7"/>
    <mergeCell ref="AF7:AH7"/>
    <mergeCell ref="A9:E9"/>
    <mergeCell ref="F9:J9"/>
    <mergeCell ref="K9:O9"/>
    <mergeCell ref="P9:T9"/>
    <mergeCell ref="U9:Y9"/>
    <mergeCell ref="Z9:AB9"/>
    <mergeCell ref="AC9:AE9"/>
    <mergeCell ref="AF9:AH9"/>
    <mergeCell ref="K8:O8"/>
    <mergeCell ref="P8:T8"/>
    <mergeCell ref="U8:Y8"/>
    <mergeCell ref="Z8:AB8"/>
    <mergeCell ref="AC8:AE8"/>
    <mergeCell ref="AF8:AH8"/>
    <mergeCell ref="F7:J7"/>
    <mergeCell ref="K7:O7"/>
    <mergeCell ref="P7:T7"/>
    <mergeCell ref="R16:S16"/>
    <mergeCell ref="T16:U16"/>
    <mergeCell ref="A15:B15"/>
    <mergeCell ref="Z4:AB6"/>
    <mergeCell ref="B1:T1"/>
    <mergeCell ref="AQ1:BI1"/>
    <mergeCell ref="AP2:AQ2"/>
    <mergeCell ref="AZ2:BQ2"/>
    <mergeCell ref="BG3:BH3"/>
    <mergeCell ref="BI3:BJ3"/>
    <mergeCell ref="BP3:BW3"/>
    <mergeCell ref="A2:B2"/>
    <mergeCell ref="K2:AB2"/>
    <mergeCell ref="AY3:BA3"/>
    <mergeCell ref="BC3:BE3"/>
    <mergeCell ref="AP4:AT6"/>
    <mergeCell ref="AU4:AY6"/>
    <mergeCell ref="AZ4:BD4"/>
    <mergeCell ref="BE4:BI4"/>
    <mergeCell ref="BJ4:BN4"/>
    <mergeCell ref="BO4:BQ6"/>
    <mergeCell ref="BU4:BW6"/>
    <mergeCell ref="BR4:BT4"/>
    <mergeCell ref="BR5:BT6"/>
    <mergeCell ref="A4:E6"/>
    <mergeCell ref="F4:J6"/>
    <mergeCell ref="R3:S3"/>
    <mergeCell ref="T3:U3"/>
    <mergeCell ref="AA3:AH3"/>
    <mergeCell ref="AF4:AH6"/>
    <mergeCell ref="J3:L3"/>
    <mergeCell ref="N3:P3"/>
    <mergeCell ref="P4:T4"/>
    <mergeCell ref="K4:O4"/>
    <mergeCell ref="U4:Y4"/>
    <mergeCell ref="BO9:BQ9"/>
    <mergeCell ref="BR9:BT9"/>
    <mergeCell ref="BU9:BW9"/>
    <mergeCell ref="B14:T14"/>
    <mergeCell ref="AQ14:BI14"/>
    <mergeCell ref="BU7:BW7"/>
    <mergeCell ref="AP8:AT8"/>
    <mergeCell ref="AU8:AY8"/>
    <mergeCell ref="AZ8:BD8"/>
    <mergeCell ref="BE8:BI8"/>
    <mergeCell ref="BJ8:BN8"/>
    <mergeCell ref="BO8:BQ8"/>
    <mergeCell ref="BR8:BT8"/>
    <mergeCell ref="BU8:BW8"/>
    <mergeCell ref="AP15:AQ15"/>
    <mergeCell ref="AZ15:BQ15"/>
    <mergeCell ref="AI7:AK7"/>
    <mergeCell ref="AI8:AK8"/>
    <mergeCell ref="AI9:AK9"/>
    <mergeCell ref="AP9:AT9"/>
    <mergeCell ref="AU9:AY9"/>
    <mergeCell ref="AZ9:BD9"/>
    <mergeCell ref="BO7:BQ7"/>
    <mergeCell ref="BR7:BT7"/>
    <mergeCell ref="U7:Y7"/>
    <mergeCell ref="A8:E8"/>
    <mergeCell ref="A7:E7"/>
    <mergeCell ref="K15:AB15"/>
    <mergeCell ref="F8:J8"/>
    <mergeCell ref="Z7:AB7"/>
    <mergeCell ref="BP16:BW16"/>
    <mergeCell ref="AP17:AT19"/>
    <mergeCell ref="AU17:AY19"/>
    <mergeCell ref="AZ17:BD17"/>
    <mergeCell ref="BE17:BI17"/>
    <mergeCell ref="BJ17:BN17"/>
    <mergeCell ref="BO17:BQ19"/>
    <mergeCell ref="BU17:BW19"/>
    <mergeCell ref="AY16:BA16"/>
    <mergeCell ref="BC16:BE16"/>
    <mergeCell ref="BJ22:BN22"/>
    <mergeCell ref="BO22:BQ22"/>
    <mergeCell ref="BR22:BT22"/>
    <mergeCell ref="BU22:BW22"/>
    <mergeCell ref="AP20:AT20"/>
    <mergeCell ref="AU20:AY20"/>
    <mergeCell ref="AZ20:BD20"/>
    <mergeCell ref="BE20:BI20"/>
    <mergeCell ref="BJ20:BN20"/>
    <mergeCell ref="BO20:BQ20"/>
    <mergeCell ref="BR20:BT20"/>
    <mergeCell ref="BU20:BW20"/>
    <mergeCell ref="AP21:AT21"/>
    <mergeCell ref="AU21:AY21"/>
    <mergeCell ref="AZ21:BD21"/>
    <mergeCell ref="BE21:BI21"/>
    <mergeCell ref="BJ21:BN21"/>
    <mergeCell ref="BO21:BQ21"/>
    <mergeCell ref="BR21:BT21"/>
    <mergeCell ref="BU21:BW21"/>
    <mergeCell ref="AU22:AY22"/>
    <mergeCell ref="AZ22:BD22"/>
    <mergeCell ref="BO30:BQ30"/>
    <mergeCell ref="A27:E29"/>
    <mergeCell ref="F27:J29"/>
    <mergeCell ref="K27:O27"/>
    <mergeCell ref="P27:T27"/>
    <mergeCell ref="U27:Y27"/>
    <mergeCell ref="Z27:AB29"/>
    <mergeCell ref="AF27:AH29"/>
    <mergeCell ref="AP27:AT29"/>
    <mergeCell ref="B24:T24"/>
    <mergeCell ref="AQ24:BI24"/>
    <mergeCell ref="A25:B25"/>
    <mergeCell ref="K25:AB25"/>
    <mergeCell ref="AP25:AQ25"/>
    <mergeCell ref="AZ25:BQ25"/>
    <mergeCell ref="J26:L26"/>
    <mergeCell ref="N26:P26"/>
    <mergeCell ref="R26:S26"/>
    <mergeCell ref="T26:U26"/>
    <mergeCell ref="AA26:AH26"/>
    <mergeCell ref="AY26:BA26"/>
    <mergeCell ref="BC26:BE26"/>
    <mergeCell ref="BG26:BH26"/>
    <mergeCell ref="BI26:BJ26"/>
    <mergeCell ref="BP26:BW26"/>
    <mergeCell ref="AU27:AY29"/>
    <mergeCell ref="AZ27:BD27"/>
    <mergeCell ref="BE27:BI27"/>
    <mergeCell ref="BJ27:BN27"/>
    <mergeCell ref="BO27:BQ29"/>
    <mergeCell ref="BU27:BW29"/>
    <mergeCell ref="K30:O30"/>
    <mergeCell ref="U30:Y30"/>
    <mergeCell ref="Z30:AB30"/>
    <mergeCell ref="AC30:AE30"/>
    <mergeCell ref="AF30:AH30"/>
    <mergeCell ref="AP30:AT30"/>
    <mergeCell ref="AU30:AY30"/>
    <mergeCell ref="AZ30:BD30"/>
    <mergeCell ref="BE30:BI30"/>
    <mergeCell ref="BJ30:BN30"/>
    <mergeCell ref="BU32:BW32"/>
    <mergeCell ref="B37:T37"/>
    <mergeCell ref="AQ37:BI37"/>
    <mergeCell ref="A32:E32"/>
    <mergeCell ref="F32:J32"/>
    <mergeCell ref="K32:O32"/>
    <mergeCell ref="P32:T32"/>
    <mergeCell ref="U32:Y32"/>
    <mergeCell ref="Z32:AB32"/>
    <mergeCell ref="AC32:AE32"/>
    <mergeCell ref="AF32:AH32"/>
    <mergeCell ref="AP32:AT32"/>
    <mergeCell ref="BR30:BT30"/>
    <mergeCell ref="BU30:BW30"/>
    <mergeCell ref="A31:E31"/>
    <mergeCell ref="F31:J31"/>
    <mergeCell ref="K31:O31"/>
    <mergeCell ref="P31:T31"/>
    <mergeCell ref="U31:Y31"/>
    <mergeCell ref="Z31:AB31"/>
    <mergeCell ref="AC31:AE31"/>
    <mergeCell ref="AF31:AH31"/>
    <mergeCell ref="AP31:AT31"/>
    <mergeCell ref="AU31:AY31"/>
    <mergeCell ref="AZ31:BD31"/>
    <mergeCell ref="BE31:BI31"/>
    <mergeCell ref="BJ31:BN31"/>
    <mergeCell ref="BO31:BQ31"/>
    <mergeCell ref="BR31:BT31"/>
    <mergeCell ref="BU31:BW31"/>
    <mergeCell ref="A30:E30"/>
    <mergeCell ref="F30:J30"/>
    <mergeCell ref="BU43:BW43"/>
    <mergeCell ref="AI41:AK42"/>
    <mergeCell ref="A40:E42"/>
    <mergeCell ref="F40:J42"/>
    <mergeCell ref="K40:O40"/>
    <mergeCell ref="P40:T40"/>
    <mergeCell ref="U40:Y40"/>
    <mergeCell ref="Z40:AB42"/>
    <mergeCell ref="AF40:AH42"/>
    <mergeCell ref="AP40:AT42"/>
    <mergeCell ref="A38:B38"/>
    <mergeCell ref="K38:AB38"/>
    <mergeCell ref="AP38:AQ38"/>
    <mergeCell ref="AZ38:BQ38"/>
    <mergeCell ref="J39:L39"/>
    <mergeCell ref="N39:P39"/>
    <mergeCell ref="R39:S39"/>
    <mergeCell ref="T39:U39"/>
    <mergeCell ref="AA39:AH39"/>
    <mergeCell ref="AY39:BA39"/>
    <mergeCell ref="BC39:BE39"/>
    <mergeCell ref="BG39:BH39"/>
    <mergeCell ref="BI39:BJ39"/>
    <mergeCell ref="AF44:AH44"/>
    <mergeCell ref="AP44:AT44"/>
    <mergeCell ref="AU44:AY44"/>
    <mergeCell ref="AZ44:BD44"/>
    <mergeCell ref="BE44:BI44"/>
    <mergeCell ref="BJ44:BN44"/>
    <mergeCell ref="BO44:BQ44"/>
    <mergeCell ref="BP39:BW39"/>
    <mergeCell ref="AU40:AY42"/>
    <mergeCell ref="AZ40:BD40"/>
    <mergeCell ref="BE40:BI40"/>
    <mergeCell ref="BJ40:BN40"/>
    <mergeCell ref="BO40:BQ42"/>
    <mergeCell ref="BU40:BW42"/>
    <mergeCell ref="A43:E43"/>
    <mergeCell ref="F43:J43"/>
    <mergeCell ref="K43:O43"/>
    <mergeCell ref="P43:T43"/>
    <mergeCell ref="U43:Y43"/>
    <mergeCell ref="Z43:AB43"/>
    <mergeCell ref="AC43:AE43"/>
    <mergeCell ref="AF43:AH43"/>
    <mergeCell ref="AP43:AT43"/>
    <mergeCell ref="AI43:AK43"/>
    <mergeCell ref="AZ51:BD51"/>
    <mergeCell ref="BE51:BI51"/>
    <mergeCell ref="BJ51:BN51"/>
    <mergeCell ref="BO51:BQ53"/>
    <mergeCell ref="BU51:BW53"/>
    <mergeCell ref="K52:O53"/>
    <mergeCell ref="P52:T53"/>
    <mergeCell ref="AI44:AK44"/>
    <mergeCell ref="AU43:AY43"/>
    <mergeCell ref="AZ43:BD43"/>
    <mergeCell ref="BE43:BI43"/>
    <mergeCell ref="BJ43:BN43"/>
    <mergeCell ref="BU45:BW45"/>
    <mergeCell ref="B48:T48"/>
    <mergeCell ref="AQ48:BI48"/>
    <mergeCell ref="A45:E45"/>
    <mergeCell ref="F45:J45"/>
    <mergeCell ref="K45:O45"/>
    <mergeCell ref="P45:T45"/>
    <mergeCell ref="U45:Y45"/>
    <mergeCell ref="Z45:AB45"/>
    <mergeCell ref="AC45:AE45"/>
    <mergeCell ref="AF45:AH45"/>
    <mergeCell ref="AP45:AT45"/>
    <mergeCell ref="AI45:AK45"/>
    <mergeCell ref="A44:E44"/>
    <mergeCell ref="F44:J44"/>
    <mergeCell ref="K44:O44"/>
    <mergeCell ref="P44:T44"/>
    <mergeCell ref="U44:Y44"/>
    <mergeCell ref="Z44:AB44"/>
    <mergeCell ref="AC44:AE44"/>
    <mergeCell ref="AC54:AE54"/>
    <mergeCell ref="AF54:AH54"/>
    <mergeCell ref="AP54:AT54"/>
    <mergeCell ref="AU54:AY54"/>
    <mergeCell ref="AZ54:BD54"/>
    <mergeCell ref="BE54:BI54"/>
    <mergeCell ref="BJ54:BN54"/>
    <mergeCell ref="BR44:BT44"/>
    <mergeCell ref="BU44:BW44"/>
    <mergeCell ref="A51:E53"/>
    <mergeCell ref="F51:J53"/>
    <mergeCell ref="K51:O51"/>
    <mergeCell ref="P51:T51"/>
    <mergeCell ref="U51:Y51"/>
    <mergeCell ref="Z51:AB53"/>
    <mergeCell ref="AF51:AH53"/>
    <mergeCell ref="AP51:AT53"/>
    <mergeCell ref="A49:B49"/>
    <mergeCell ref="K49:AB49"/>
    <mergeCell ref="AP49:AQ49"/>
    <mergeCell ref="AZ49:BQ49"/>
    <mergeCell ref="J50:L50"/>
    <mergeCell ref="N50:P50"/>
    <mergeCell ref="R50:S50"/>
    <mergeCell ref="T50:U50"/>
    <mergeCell ref="AA50:AH50"/>
    <mergeCell ref="AY50:BA50"/>
    <mergeCell ref="BC50:BE50"/>
    <mergeCell ref="BG50:BH50"/>
    <mergeCell ref="BI50:BJ50"/>
    <mergeCell ref="BP50:BW50"/>
    <mergeCell ref="AU51:AY53"/>
    <mergeCell ref="A56:E56"/>
    <mergeCell ref="F56:J56"/>
    <mergeCell ref="K56:O56"/>
    <mergeCell ref="P56:T56"/>
    <mergeCell ref="U56:Y56"/>
    <mergeCell ref="Z56:AB56"/>
    <mergeCell ref="AC56:AE56"/>
    <mergeCell ref="AF56:AH56"/>
    <mergeCell ref="AP56:AT56"/>
    <mergeCell ref="U52:Y53"/>
    <mergeCell ref="AZ52:BD53"/>
    <mergeCell ref="BE52:BI53"/>
    <mergeCell ref="BJ52:BN53"/>
    <mergeCell ref="A55:E55"/>
    <mergeCell ref="F55:J55"/>
    <mergeCell ref="K55:O55"/>
    <mergeCell ref="P55:T55"/>
    <mergeCell ref="U55:Y55"/>
    <mergeCell ref="Z55:AB55"/>
    <mergeCell ref="AC55:AE55"/>
    <mergeCell ref="AF55:AH55"/>
    <mergeCell ref="AP55:AT55"/>
    <mergeCell ref="AU55:AY55"/>
    <mergeCell ref="AZ55:BD55"/>
    <mergeCell ref="BE55:BI55"/>
    <mergeCell ref="BJ55:BN55"/>
    <mergeCell ref="A54:E54"/>
    <mergeCell ref="F54:J54"/>
    <mergeCell ref="K54:O54"/>
    <mergeCell ref="P54:T54"/>
    <mergeCell ref="U54:Y54"/>
    <mergeCell ref="Z54:AB54"/>
    <mergeCell ref="BO54:BQ54"/>
    <mergeCell ref="BR54:BT54"/>
    <mergeCell ref="BU54:BW54"/>
    <mergeCell ref="BO55:BQ55"/>
    <mergeCell ref="BR55:BT55"/>
    <mergeCell ref="BU55:BW55"/>
    <mergeCell ref="A62:B62"/>
    <mergeCell ref="K62:AB62"/>
    <mergeCell ref="AP62:AQ62"/>
    <mergeCell ref="AZ62:BQ62"/>
    <mergeCell ref="J63:L63"/>
    <mergeCell ref="N63:P63"/>
    <mergeCell ref="R63:S63"/>
    <mergeCell ref="T63:U63"/>
    <mergeCell ref="AA63:AH63"/>
    <mergeCell ref="AY63:BA63"/>
    <mergeCell ref="BC63:BE63"/>
    <mergeCell ref="BG63:BH63"/>
    <mergeCell ref="BI63:BJ63"/>
    <mergeCell ref="BP63:BW63"/>
    <mergeCell ref="AI54:AK54"/>
    <mergeCell ref="AI55:AK55"/>
    <mergeCell ref="AI56:AK56"/>
    <mergeCell ref="AU56:AY56"/>
    <mergeCell ref="AZ56:BD56"/>
    <mergeCell ref="BE56:BI56"/>
    <mergeCell ref="BJ56:BN56"/>
    <mergeCell ref="BO56:BQ56"/>
    <mergeCell ref="BR56:BT56"/>
    <mergeCell ref="BU56:BW56"/>
    <mergeCell ref="B61:T61"/>
    <mergeCell ref="AQ61:BI61"/>
    <mergeCell ref="AU64:AY66"/>
    <mergeCell ref="AZ64:BD64"/>
    <mergeCell ref="BE64:BI64"/>
    <mergeCell ref="BJ64:BN64"/>
    <mergeCell ref="BO64:BQ66"/>
    <mergeCell ref="BU64:BW66"/>
    <mergeCell ref="K65:O66"/>
    <mergeCell ref="P65:T66"/>
    <mergeCell ref="AC64:AE64"/>
    <mergeCell ref="AC65:AE66"/>
    <mergeCell ref="U65:Y66"/>
    <mergeCell ref="AZ65:BD66"/>
    <mergeCell ref="BE65:BI66"/>
    <mergeCell ref="BJ65:BN66"/>
    <mergeCell ref="A68:E68"/>
    <mergeCell ref="F68:J68"/>
    <mergeCell ref="K68:O68"/>
    <mergeCell ref="P68:T68"/>
    <mergeCell ref="U68:Y68"/>
    <mergeCell ref="Z68:AB68"/>
    <mergeCell ref="AC68:AE68"/>
    <mergeCell ref="AF68:AH68"/>
    <mergeCell ref="AP68:AT68"/>
    <mergeCell ref="AU68:AY68"/>
    <mergeCell ref="AZ68:BD68"/>
    <mergeCell ref="BE68:BI68"/>
    <mergeCell ref="BJ68:BN68"/>
    <mergeCell ref="A67:E67"/>
    <mergeCell ref="F67:J67"/>
    <mergeCell ref="K67:O67"/>
    <mergeCell ref="P67:T67"/>
    <mergeCell ref="U67:Y67"/>
    <mergeCell ref="AU67:AY67"/>
    <mergeCell ref="AZ67:BD67"/>
    <mergeCell ref="BE67:BI67"/>
    <mergeCell ref="BJ67:BN67"/>
    <mergeCell ref="BO67:BQ67"/>
    <mergeCell ref="BR67:BT67"/>
    <mergeCell ref="BU67:BW67"/>
    <mergeCell ref="BO68:BQ68"/>
    <mergeCell ref="BR68:BT68"/>
    <mergeCell ref="BU68:BW68"/>
    <mergeCell ref="AI67:AK67"/>
    <mergeCell ref="AI68:AK68"/>
    <mergeCell ref="AI69:AK69"/>
    <mergeCell ref="A64:E66"/>
    <mergeCell ref="F64:J66"/>
    <mergeCell ref="K64:O64"/>
    <mergeCell ref="P64:T64"/>
    <mergeCell ref="U64:Y64"/>
    <mergeCell ref="Z64:AB66"/>
    <mergeCell ref="AF64:AH66"/>
    <mergeCell ref="AP64:AT66"/>
    <mergeCell ref="Z67:AB67"/>
    <mergeCell ref="AC67:AE67"/>
    <mergeCell ref="AF67:AH67"/>
    <mergeCell ref="AP67:AT67"/>
    <mergeCell ref="AU69:AY69"/>
    <mergeCell ref="AZ69:BD69"/>
    <mergeCell ref="BE69:BI69"/>
    <mergeCell ref="BJ69:BN69"/>
    <mergeCell ref="BO69:BQ69"/>
    <mergeCell ref="AI64:AK64"/>
    <mergeCell ref="AI65:AK66"/>
    <mergeCell ref="U76:Y77"/>
    <mergeCell ref="AZ76:BD77"/>
    <mergeCell ref="BE76:BI77"/>
    <mergeCell ref="BJ76:BN77"/>
    <mergeCell ref="A75:E77"/>
    <mergeCell ref="F75:J77"/>
    <mergeCell ref="K75:O75"/>
    <mergeCell ref="P75:T75"/>
    <mergeCell ref="U75:Y75"/>
    <mergeCell ref="Z75:AB77"/>
    <mergeCell ref="BR69:BT69"/>
    <mergeCell ref="BU69:BW69"/>
    <mergeCell ref="B72:T72"/>
    <mergeCell ref="AQ72:BI72"/>
    <mergeCell ref="A69:E69"/>
    <mergeCell ref="F69:J69"/>
    <mergeCell ref="K69:O69"/>
    <mergeCell ref="P69:T69"/>
    <mergeCell ref="U69:Y69"/>
    <mergeCell ref="Z69:AB69"/>
    <mergeCell ref="AC69:AE69"/>
    <mergeCell ref="AF69:AH69"/>
    <mergeCell ref="AP69:AT69"/>
    <mergeCell ref="AF75:AH77"/>
    <mergeCell ref="AP75:AT77"/>
    <mergeCell ref="AI75:AK75"/>
    <mergeCell ref="AI76:AK77"/>
    <mergeCell ref="AP79:AT79"/>
    <mergeCell ref="AU79:AY79"/>
    <mergeCell ref="AZ79:BD79"/>
    <mergeCell ref="BE79:BI79"/>
    <mergeCell ref="BJ79:BN79"/>
    <mergeCell ref="A78:E78"/>
    <mergeCell ref="F78:J78"/>
    <mergeCell ref="K78:O78"/>
    <mergeCell ref="P78:T78"/>
    <mergeCell ref="U78:Y78"/>
    <mergeCell ref="A73:B73"/>
    <mergeCell ref="K73:AB73"/>
    <mergeCell ref="AP73:AQ73"/>
    <mergeCell ref="AZ73:BQ73"/>
    <mergeCell ref="J74:L74"/>
    <mergeCell ref="N74:P74"/>
    <mergeCell ref="R74:S74"/>
    <mergeCell ref="T74:U74"/>
    <mergeCell ref="AA74:AH74"/>
    <mergeCell ref="AY74:BA74"/>
    <mergeCell ref="BC74:BE74"/>
    <mergeCell ref="BG74:BH74"/>
    <mergeCell ref="BI74:BJ74"/>
    <mergeCell ref="BP74:BW74"/>
    <mergeCell ref="AU75:AY77"/>
    <mergeCell ref="AZ75:BD75"/>
    <mergeCell ref="BE75:BI75"/>
    <mergeCell ref="BJ75:BN75"/>
    <mergeCell ref="BO75:BQ77"/>
    <mergeCell ref="BU75:BW77"/>
    <mergeCell ref="K76:O77"/>
    <mergeCell ref="P76:T77"/>
    <mergeCell ref="Z78:AB78"/>
    <mergeCell ref="AC78:AE78"/>
    <mergeCell ref="AF78:AH78"/>
    <mergeCell ref="AP78:AT78"/>
    <mergeCell ref="AU80:AY80"/>
    <mergeCell ref="AZ80:BD80"/>
    <mergeCell ref="BE80:BI80"/>
    <mergeCell ref="BJ80:BN80"/>
    <mergeCell ref="BO80:BQ80"/>
    <mergeCell ref="BR80:BT80"/>
    <mergeCell ref="BU80:BW80"/>
    <mergeCell ref="B85:T85"/>
    <mergeCell ref="AQ85:BI85"/>
    <mergeCell ref="A80:E80"/>
    <mergeCell ref="F80:J80"/>
    <mergeCell ref="K80:O80"/>
    <mergeCell ref="P80:T80"/>
    <mergeCell ref="U80:Y80"/>
    <mergeCell ref="Z80:AB80"/>
    <mergeCell ref="AC80:AE80"/>
    <mergeCell ref="AF80:AH80"/>
    <mergeCell ref="AP80:AT80"/>
    <mergeCell ref="AU78:AY78"/>
    <mergeCell ref="AZ78:BD78"/>
    <mergeCell ref="BE78:BI78"/>
    <mergeCell ref="BJ78:BN78"/>
    <mergeCell ref="BO78:BQ78"/>
    <mergeCell ref="BR78:BT78"/>
    <mergeCell ref="BU78:BW78"/>
    <mergeCell ref="BO79:BQ79"/>
    <mergeCell ref="BR79:BT79"/>
    <mergeCell ref="BU79:BW79"/>
    <mergeCell ref="A86:B86"/>
    <mergeCell ref="K86:AB86"/>
    <mergeCell ref="AP86:AQ86"/>
    <mergeCell ref="AZ86:BQ86"/>
    <mergeCell ref="J87:L87"/>
    <mergeCell ref="N87:P87"/>
    <mergeCell ref="R87:S87"/>
    <mergeCell ref="T87:U87"/>
    <mergeCell ref="AA87:AH87"/>
    <mergeCell ref="AY87:BA87"/>
    <mergeCell ref="BC87:BE87"/>
    <mergeCell ref="BG87:BH87"/>
    <mergeCell ref="BI87:BJ87"/>
    <mergeCell ref="BP87:BW87"/>
    <mergeCell ref="AU88:AY90"/>
    <mergeCell ref="AZ88:BD88"/>
    <mergeCell ref="BE88:BI88"/>
    <mergeCell ref="BJ88:BN88"/>
    <mergeCell ref="BO88:BQ90"/>
    <mergeCell ref="BU88:BW90"/>
    <mergeCell ref="K89:O90"/>
    <mergeCell ref="P89:T90"/>
    <mergeCell ref="A79:E79"/>
    <mergeCell ref="F79:J79"/>
    <mergeCell ref="K79:O79"/>
    <mergeCell ref="P79:T79"/>
    <mergeCell ref="U79:Y79"/>
    <mergeCell ref="Z79:AB79"/>
    <mergeCell ref="AC79:AE79"/>
    <mergeCell ref="AF79:AH79"/>
    <mergeCell ref="BU91:BW91"/>
    <mergeCell ref="U89:Y90"/>
    <mergeCell ref="AZ89:BD90"/>
    <mergeCell ref="BE89:BI90"/>
    <mergeCell ref="BJ89:BN90"/>
    <mergeCell ref="A92:E92"/>
    <mergeCell ref="F92:J92"/>
    <mergeCell ref="K92:O92"/>
    <mergeCell ref="P92:T92"/>
    <mergeCell ref="U92:Y92"/>
    <mergeCell ref="Z92:AB92"/>
    <mergeCell ref="AC92:AE92"/>
    <mergeCell ref="AF92:AH92"/>
    <mergeCell ref="AP92:AT92"/>
    <mergeCell ref="AU92:AY92"/>
    <mergeCell ref="AZ92:BD92"/>
    <mergeCell ref="BE92:BI92"/>
    <mergeCell ref="BJ92:BN92"/>
    <mergeCell ref="BO92:BQ92"/>
    <mergeCell ref="BR92:BT92"/>
    <mergeCell ref="BU92:BW92"/>
    <mergeCell ref="A91:E91"/>
    <mergeCell ref="F91:J91"/>
    <mergeCell ref="K91:O91"/>
    <mergeCell ref="P91:T91"/>
    <mergeCell ref="U91:Y91"/>
    <mergeCell ref="A88:E90"/>
    <mergeCell ref="F88:J90"/>
    <mergeCell ref="K88:O88"/>
    <mergeCell ref="P88:T88"/>
    <mergeCell ref="U88:Y88"/>
    <mergeCell ref="Z88:AB90"/>
    <mergeCell ref="A102:E102"/>
    <mergeCell ref="F102:J102"/>
    <mergeCell ref="Z91:AB91"/>
    <mergeCell ref="AC91:AE91"/>
    <mergeCell ref="AF91:AH91"/>
    <mergeCell ref="AP91:AT91"/>
    <mergeCell ref="AI91:AK91"/>
    <mergeCell ref="AI92:AK92"/>
    <mergeCell ref="AU93:AY93"/>
    <mergeCell ref="AU91:AY91"/>
    <mergeCell ref="K100:O101"/>
    <mergeCell ref="K102:O102"/>
    <mergeCell ref="P102:T102"/>
    <mergeCell ref="U102:Y102"/>
    <mergeCell ref="Z102:AB102"/>
    <mergeCell ref="AC102:AE102"/>
    <mergeCell ref="AF102:AH102"/>
    <mergeCell ref="AP102:AT102"/>
    <mergeCell ref="AU102:AY102"/>
    <mergeCell ref="AZ93:BD93"/>
    <mergeCell ref="BE93:BI93"/>
    <mergeCell ref="BJ93:BN93"/>
    <mergeCell ref="BO93:BQ93"/>
    <mergeCell ref="BR93:BT93"/>
    <mergeCell ref="BU93:BW93"/>
    <mergeCell ref="B96:T96"/>
    <mergeCell ref="AQ96:BI96"/>
    <mergeCell ref="A93:E93"/>
    <mergeCell ref="F93:J93"/>
    <mergeCell ref="K93:O93"/>
    <mergeCell ref="P93:T93"/>
    <mergeCell ref="U93:Y93"/>
    <mergeCell ref="Z93:AB93"/>
    <mergeCell ref="AC93:AE93"/>
    <mergeCell ref="AF93:AH93"/>
    <mergeCell ref="AP93:AT93"/>
    <mergeCell ref="AI93:AK93"/>
    <mergeCell ref="AZ91:BD91"/>
    <mergeCell ref="BE91:BI91"/>
    <mergeCell ref="BJ91:BN91"/>
    <mergeCell ref="BO91:BQ91"/>
    <mergeCell ref="A99:E101"/>
    <mergeCell ref="F99:J101"/>
    <mergeCell ref="K99:O99"/>
    <mergeCell ref="P99:T99"/>
    <mergeCell ref="U99:Y99"/>
    <mergeCell ref="Z99:AB101"/>
    <mergeCell ref="AF99:AH101"/>
    <mergeCell ref="AP99:AT101"/>
    <mergeCell ref="A97:B97"/>
    <mergeCell ref="K97:AB97"/>
    <mergeCell ref="AP97:AQ97"/>
    <mergeCell ref="AZ97:BQ97"/>
    <mergeCell ref="J98:L98"/>
    <mergeCell ref="N98:P98"/>
    <mergeCell ref="R98:S98"/>
    <mergeCell ref="T98:U98"/>
    <mergeCell ref="AA98:AH98"/>
    <mergeCell ref="AY98:BA98"/>
    <mergeCell ref="BC98:BE98"/>
    <mergeCell ref="BG98:BH98"/>
    <mergeCell ref="BI98:BJ98"/>
    <mergeCell ref="BP98:BW98"/>
    <mergeCell ref="AU99:AY101"/>
    <mergeCell ref="AZ99:BD99"/>
    <mergeCell ref="BE99:BI99"/>
    <mergeCell ref="BJ99:BN99"/>
    <mergeCell ref="BO99:BQ101"/>
    <mergeCell ref="BU99:BW101"/>
    <mergeCell ref="AZ102:BD102"/>
    <mergeCell ref="BE102:BI102"/>
    <mergeCell ref="BJ102:BN102"/>
    <mergeCell ref="P100:T101"/>
    <mergeCell ref="U100:Y101"/>
    <mergeCell ref="AZ100:BD101"/>
    <mergeCell ref="BE100:BI101"/>
    <mergeCell ref="BJ100:BN101"/>
    <mergeCell ref="BU104:BW104"/>
    <mergeCell ref="BJ103:BN103"/>
    <mergeCell ref="BO103:BQ103"/>
    <mergeCell ref="BR103:BT103"/>
    <mergeCell ref="BU103:BW103"/>
    <mergeCell ref="BU102:BW102"/>
    <mergeCell ref="B109:T109"/>
    <mergeCell ref="AQ109:BI109"/>
    <mergeCell ref="A104:E104"/>
    <mergeCell ref="F104:J104"/>
    <mergeCell ref="K104:O104"/>
    <mergeCell ref="P104:T104"/>
    <mergeCell ref="U104:Y104"/>
    <mergeCell ref="Z104:AB104"/>
    <mergeCell ref="AC104:AE104"/>
    <mergeCell ref="AF104:AH104"/>
    <mergeCell ref="AP104:AT104"/>
    <mergeCell ref="A103:E103"/>
    <mergeCell ref="F103:J103"/>
    <mergeCell ref="K103:O103"/>
    <mergeCell ref="P103:T103"/>
    <mergeCell ref="U103:Y103"/>
    <mergeCell ref="Z103:AB103"/>
    <mergeCell ref="AC103:AE103"/>
    <mergeCell ref="AF103:AH103"/>
    <mergeCell ref="AP103:AT103"/>
    <mergeCell ref="AU103:AY103"/>
    <mergeCell ref="AZ103:BD103"/>
    <mergeCell ref="BE103:BI103"/>
    <mergeCell ref="U112:Y112"/>
    <mergeCell ref="Z112:AB114"/>
    <mergeCell ref="AF112:AH114"/>
    <mergeCell ref="AP112:AT114"/>
    <mergeCell ref="A110:B110"/>
    <mergeCell ref="K110:AB110"/>
    <mergeCell ref="AP110:AQ110"/>
    <mergeCell ref="AZ110:BQ110"/>
    <mergeCell ref="J111:L111"/>
    <mergeCell ref="N111:P111"/>
    <mergeCell ref="R111:S111"/>
    <mergeCell ref="T111:U111"/>
    <mergeCell ref="AA111:AH111"/>
    <mergeCell ref="AY111:BA111"/>
    <mergeCell ref="BC111:BE111"/>
    <mergeCell ref="BG111:BH111"/>
    <mergeCell ref="BI111:BJ111"/>
    <mergeCell ref="BP111:BW111"/>
    <mergeCell ref="AU112:AY114"/>
    <mergeCell ref="AZ112:BD112"/>
    <mergeCell ref="BE112:BI112"/>
    <mergeCell ref="BJ112:BN112"/>
    <mergeCell ref="BO112:BQ114"/>
    <mergeCell ref="BU112:BW114"/>
    <mergeCell ref="K113:O114"/>
    <mergeCell ref="P113:T114"/>
    <mergeCell ref="AI113:AK114"/>
    <mergeCell ref="BO115:BQ115"/>
    <mergeCell ref="BR115:BT115"/>
    <mergeCell ref="BU115:BW115"/>
    <mergeCell ref="AC113:AE114"/>
    <mergeCell ref="BR113:BT114"/>
    <mergeCell ref="U113:Y114"/>
    <mergeCell ref="AZ113:BD114"/>
    <mergeCell ref="BE113:BI114"/>
    <mergeCell ref="BJ113:BN114"/>
    <mergeCell ref="A116:E116"/>
    <mergeCell ref="F116:J116"/>
    <mergeCell ref="K116:O116"/>
    <mergeCell ref="P116:T116"/>
    <mergeCell ref="U116:Y116"/>
    <mergeCell ref="Z116:AB116"/>
    <mergeCell ref="AC116:AE116"/>
    <mergeCell ref="AF116:AH116"/>
    <mergeCell ref="AP116:AT116"/>
    <mergeCell ref="AU116:AY116"/>
    <mergeCell ref="AZ116:BD116"/>
    <mergeCell ref="BE116:BI116"/>
    <mergeCell ref="BJ116:BN116"/>
    <mergeCell ref="BO116:BQ116"/>
    <mergeCell ref="BR116:BT116"/>
    <mergeCell ref="BU116:BW116"/>
    <mergeCell ref="A115:E115"/>
    <mergeCell ref="F115:J115"/>
    <mergeCell ref="K115:O115"/>
    <mergeCell ref="A112:E114"/>
    <mergeCell ref="F112:J114"/>
    <mergeCell ref="K112:O112"/>
    <mergeCell ref="P112:T112"/>
    <mergeCell ref="AI124:AK125"/>
    <mergeCell ref="P115:T115"/>
    <mergeCell ref="U115:Y115"/>
    <mergeCell ref="Z115:AB115"/>
    <mergeCell ref="AC115:AE115"/>
    <mergeCell ref="AF115:AH115"/>
    <mergeCell ref="AP115:AT115"/>
    <mergeCell ref="AU117:AY117"/>
    <mergeCell ref="AZ117:BD117"/>
    <mergeCell ref="BE117:BI117"/>
    <mergeCell ref="BJ117:BN117"/>
    <mergeCell ref="BO117:BQ117"/>
    <mergeCell ref="BR117:BT117"/>
    <mergeCell ref="BU117:BW117"/>
    <mergeCell ref="B120:T120"/>
    <mergeCell ref="AQ120:BI120"/>
    <mergeCell ref="A117:E117"/>
    <mergeCell ref="F117:J117"/>
    <mergeCell ref="K117:O117"/>
    <mergeCell ref="P117:T117"/>
    <mergeCell ref="U117:Y117"/>
    <mergeCell ref="Z117:AB117"/>
    <mergeCell ref="AC117:AE117"/>
    <mergeCell ref="AF117:AH117"/>
    <mergeCell ref="AP117:AT117"/>
    <mergeCell ref="AI115:AK115"/>
    <mergeCell ref="AI116:AK116"/>
    <mergeCell ref="AI117:AK117"/>
    <mergeCell ref="AU115:AY115"/>
    <mergeCell ref="AZ115:BD115"/>
    <mergeCell ref="BE115:BI115"/>
    <mergeCell ref="BJ115:BN115"/>
    <mergeCell ref="U126:Y126"/>
    <mergeCell ref="A123:E125"/>
    <mergeCell ref="F123:J125"/>
    <mergeCell ref="K123:O123"/>
    <mergeCell ref="P123:T123"/>
    <mergeCell ref="U123:Y123"/>
    <mergeCell ref="Z123:AB125"/>
    <mergeCell ref="AF123:AH125"/>
    <mergeCell ref="AP123:AT125"/>
    <mergeCell ref="A121:B121"/>
    <mergeCell ref="K121:AB121"/>
    <mergeCell ref="AP121:AQ121"/>
    <mergeCell ref="AZ121:BQ121"/>
    <mergeCell ref="J122:L122"/>
    <mergeCell ref="N122:P122"/>
    <mergeCell ref="R122:S122"/>
    <mergeCell ref="T122:U122"/>
    <mergeCell ref="AA122:AH122"/>
    <mergeCell ref="AY122:BA122"/>
    <mergeCell ref="BC122:BE122"/>
    <mergeCell ref="BG122:BH122"/>
    <mergeCell ref="BI122:BJ122"/>
    <mergeCell ref="BP122:BW122"/>
    <mergeCell ref="AU123:AY125"/>
    <mergeCell ref="AZ123:BD123"/>
    <mergeCell ref="BE123:BI123"/>
    <mergeCell ref="BJ123:BN123"/>
    <mergeCell ref="BO123:BQ125"/>
    <mergeCell ref="BU123:BW125"/>
    <mergeCell ref="K124:O125"/>
    <mergeCell ref="P124:T125"/>
    <mergeCell ref="AI123:AK123"/>
    <mergeCell ref="AI128:AK128"/>
    <mergeCell ref="AU126:AY126"/>
    <mergeCell ref="AZ126:BD126"/>
    <mergeCell ref="BE126:BI126"/>
    <mergeCell ref="BJ126:BN126"/>
    <mergeCell ref="BO126:BQ126"/>
    <mergeCell ref="BR126:BT126"/>
    <mergeCell ref="BU126:BW126"/>
    <mergeCell ref="U124:Y125"/>
    <mergeCell ref="AZ124:BD125"/>
    <mergeCell ref="BE124:BI125"/>
    <mergeCell ref="BJ124:BN125"/>
    <mergeCell ref="A127:E127"/>
    <mergeCell ref="F127:J127"/>
    <mergeCell ref="K127:O127"/>
    <mergeCell ref="P127:T127"/>
    <mergeCell ref="U127:Y127"/>
    <mergeCell ref="Z127:AB127"/>
    <mergeCell ref="AC127:AE127"/>
    <mergeCell ref="AF127:AH127"/>
    <mergeCell ref="AP127:AT127"/>
    <mergeCell ref="AU127:AY127"/>
    <mergeCell ref="AZ127:BD127"/>
    <mergeCell ref="BE127:BI127"/>
    <mergeCell ref="BJ127:BN127"/>
    <mergeCell ref="BO127:BQ127"/>
    <mergeCell ref="BR127:BT127"/>
    <mergeCell ref="BU127:BW127"/>
    <mergeCell ref="A126:E126"/>
    <mergeCell ref="F126:J126"/>
    <mergeCell ref="K126:O126"/>
    <mergeCell ref="P126:T126"/>
    <mergeCell ref="BE136:BI136"/>
    <mergeCell ref="BJ136:BN136"/>
    <mergeCell ref="BO136:BQ138"/>
    <mergeCell ref="BU136:BW138"/>
    <mergeCell ref="K137:O138"/>
    <mergeCell ref="P137:T138"/>
    <mergeCell ref="AI136:AK136"/>
    <mergeCell ref="AI137:AK138"/>
    <mergeCell ref="Z126:AB126"/>
    <mergeCell ref="AC126:AE126"/>
    <mergeCell ref="AF126:AH126"/>
    <mergeCell ref="AP126:AT126"/>
    <mergeCell ref="AU128:AY128"/>
    <mergeCell ref="AZ128:BD128"/>
    <mergeCell ref="BE128:BI128"/>
    <mergeCell ref="BJ128:BN128"/>
    <mergeCell ref="BO128:BQ128"/>
    <mergeCell ref="BR128:BT128"/>
    <mergeCell ref="BU128:BW128"/>
    <mergeCell ref="B133:T133"/>
    <mergeCell ref="AQ133:BI133"/>
    <mergeCell ref="A128:E128"/>
    <mergeCell ref="F128:J128"/>
    <mergeCell ref="K128:O128"/>
    <mergeCell ref="P128:T128"/>
    <mergeCell ref="U128:Y128"/>
    <mergeCell ref="Z128:AB128"/>
    <mergeCell ref="AC128:AE128"/>
    <mergeCell ref="AF128:AH128"/>
    <mergeCell ref="AP128:AT128"/>
    <mergeCell ref="AI126:AK126"/>
    <mergeCell ref="AI127:AK127"/>
    <mergeCell ref="BO140:BQ140"/>
    <mergeCell ref="BR140:BT140"/>
    <mergeCell ref="BU140:BW140"/>
    <mergeCell ref="A139:E139"/>
    <mergeCell ref="F139:J139"/>
    <mergeCell ref="K139:O139"/>
    <mergeCell ref="P139:T139"/>
    <mergeCell ref="U139:Y139"/>
    <mergeCell ref="A136:E138"/>
    <mergeCell ref="F136:J138"/>
    <mergeCell ref="K136:O136"/>
    <mergeCell ref="P136:T136"/>
    <mergeCell ref="U136:Y136"/>
    <mergeCell ref="Z136:AB138"/>
    <mergeCell ref="AF136:AH138"/>
    <mergeCell ref="AP136:AT138"/>
    <mergeCell ref="A134:B134"/>
    <mergeCell ref="K134:AB134"/>
    <mergeCell ref="AP134:AQ134"/>
    <mergeCell ref="AZ134:BQ134"/>
    <mergeCell ref="J135:L135"/>
    <mergeCell ref="N135:P135"/>
    <mergeCell ref="R135:S135"/>
    <mergeCell ref="T135:U135"/>
    <mergeCell ref="AA135:AH135"/>
    <mergeCell ref="AY135:BA135"/>
    <mergeCell ref="BC135:BE135"/>
    <mergeCell ref="BG135:BH135"/>
    <mergeCell ref="BI135:BJ135"/>
    <mergeCell ref="BP135:BW135"/>
    <mergeCell ref="AU136:AY138"/>
    <mergeCell ref="AZ136:BD136"/>
    <mergeCell ref="U137:Y138"/>
    <mergeCell ref="AZ137:BD138"/>
    <mergeCell ref="BE137:BI138"/>
    <mergeCell ref="BJ137:BN138"/>
    <mergeCell ref="A140:E140"/>
    <mergeCell ref="F140:J140"/>
    <mergeCell ref="K140:O140"/>
    <mergeCell ref="P140:T140"/>
    <mergeCell ref="U140:Y140"/>
    <mergeCell ref="Z140:AB140"/>
    <mergeCell ref="AC140:AE140"/>
    <mergeCell ref="AF140:AH140"/>
    <mergeCell ref="AP140:AT140"/>
    <mergeCell ref="AU140:AY140"/>
    <mergeCell ref="AZ140:BD140"/>
    <mergeCell ref="BE140:BI140"/>
    <mergeCell ref="BJ140:BN140"/>
    <mergeCell ref="Z139:AB139"/>
    <mergeCell ref="AC139:AE139"/>
    <mergeCell ref="AF139:AH139"/>
    <mergeCell ref="AP139:AT139"/>
    <mergeCell ref="AI139:AK139"/>
    <mergeCell ref="AI140:AK140"/>
    <mergeCell ref="AU139:AY139"/>
    <mergeCell ref="AZ139:BD139"/>
    <mergeCell ref="BE139:BI139"/>
    <mergeCell ref="BJ139:BN139"/>
    <mergeCell ref="AU141:AY141"/>
    <mergeCell ref="AZ141:BD141"/>
    <mergeCell ref="BE141:BI141"/>
    <mergeCell ref="BJ141:BN141"/>
    <mergeCell ref="BO141:BQ141"/>
    <mergeCell ref="BR141:BT141"/>
    <mergeCell ref="BU141:BW141"/>
    <mergeCell ref="B144:T144"/>
    <mergeCell ref="AQ144:BI144"/>
    <mergeCell ref="A141:E141"/>
    <mergeCell ref="F141:J141"/>
    <mergeCell ref="K141:O141"/>
    <mergeCell ref="P141:T141"/>
    <mergeCell ref="U141:Y141"/>
    <mergeCell ref="Z141:AB141"/>
    <mergeCell ref="AC141:AE141"/>
    <mergeCell ref="AF141:AH141"/>
    <mergeCell ref="AP141:AT141"/>
    <mergeCell ref="AI141:AK141"/>
    <mergeCell ref="BO139:BQ139"/>
    <mergeCell ref="BR139:BT139"/>
    <mergeCell ref="BU139:BW139"/>
    <mergeCell ref="BO150:BQ150"/>
    <mergeCell ref="BR150:BT150"/>
    <mergeCell ref="BU150:BW150"/>
    <mergeCell ref="A147:E149"/>
    <mergeCell ref="F147:J149"/>
    <mergeCell ref="K147:O147"/>
    <mergeCell ref="P147:T147"/>
    <mergeCell ref="U147:Y147"/>
    <mergeCell ref="Z147:AB149"/>
    <mergeCell ref="AF147:AH149"/>
    <mergeCell ref="AP147:AT149"/>
    <mergeCell ref="A145:B145"/>
    <mergeCell ref="K145:AB145"/>
    <mergeCell ref="AP145:AQ145"/>
    <mergeCell ref="AZ145:BQ145"/>
    <mergeCell ref="J146:L146"/>
    <mergeCell ref="N146:P146"/>
    <mergeCell ref="R146:S146"/>
    <mergeCell ref="T146:U146"/>
    <mergeCell ref="AA146:AH146"/>
    <mergeCell ref="AY146:BA146"/>
    <mergeCell ref="BC146:BE146"/>
    <mergeCell ref="BG146:BH146"/>
    <mergeCell ref="BI146:BJ146"/>
    <mergeCell ref="BP146:BW146"/>
    <mergeCell ref="AU147:AY149"/>
    <mergeCell ref="AZ147:BD147"/>
    <mergeCell ref="BE147:BI147"/>
    <mergeCell ref="BJ147:BN147"/>
    <mergeCell ref="BO147:BQ149"/>
    <mergeCell ref="BU147:BW149"/>
    <mergeCell ref="A150:E150"/>
    <mergeCell ref="F150:J150"/>
    <mergeCell ref="K150:O150"/>
    <mergeCell ref="P150:T150"/>
    <mergeCell ref="U150:Y150"/>
    <mergeCell ref="Z150:AB150"/>
    <mergeCell ref="AC150:AE150"/>
    <mergeCell ref="AF150:AH150"/>
    <mergeCell ref="AP150:AT150"/>
    <mergeCell ref="AU150:AY150"/>
    <mergeCell ref="AZ150:BD150"/>
    <mergeCell ref="BE150:BI150"/>
    <mergeCell ref="BJ150:BN150"/>
    <mergeCell ref="K148:O149"/>
    <mergeCell ref="P148:T149"/>
    <mergeCell ref="U148:Y149"/>
    <mergeCell ref="AZ148:BD149"/>
    <mergeCell ref="BE148:BI149"/>
    <mergeCell ref="BJ148:BN149"/>
    <mergeCell ref="AI147:AK147"/>
    <mergeCell ref="AI148:AK149"/>
    <mergeCell ref="AI150:AK150"/>
    <mergeCell ref="A163:E163"/>
    <mergeCell ref="F163:J163"/>
    <mergeCell ref="BU152:BW152"/>
    <mergeCell ref="B157:T157"/>
    <mergeCell ref="AQ157:BI157"/>
    <mergeCell ref="A152:E152"/>
    <mergeCell ref="F152:J152"/>
    <mergeCell ref="K152:O152"/>
    <mergeCell ref="P152:T152"/>
    <mergeCell ref="U152:Y152"/>
    <mergeCell ref="Z152:AB152"/>
    <mergeCell ref="AC152:AE152"/>
    <mergeCell ref="AF152:AH152"/>
    <mergeCell ref="AP152:AT152"/>
    <mergeCell ref="A151:E151"/>
    <mergeCell ref="F151:J151"/>
    <mergeCell ref="K151:O151"/>
    <mergeCell ref="P151:T151"/>
    <mergeCell ref="U151:Y151"/>
    <mergeCell ref="Z151:AB151"/>
    <mergeCell ref="AC151:AE151"/>
    <mergeCell ref="AF151:AH151"/>
    <mergeCell ref="AP151:AT151"/>
    <mergeCell ref="AU151:AY151"/>
    <mergeCell ref="AZ151:BD151"/>
    <mergeCell ref="BE151:BI151"/>
    <mergeCell ref="BJ151:BN151"/>
    <mergeCell ref="BO151:BQ151"/>
    <mergeCell ref="BR151:BT151"/>
    <mergeCell ref="BU151:BW151"/>
    <mergeCell ref="A160:E162"/>
    <mergeCell ref="F160:J162"/>
    <mergeCell ref="K160:O160"/>
    <mergeCell ref="P160:T160"/>
    <mergeCell ref="U160:Y160"/>
    <mergeCell ref="Z160:AB162"/>
    <mergeCell ref="AF160:AH162"/>
    <mergeCell ref="AP160:AT162"/>
    <mergeCell ref="A158:B158"/>
    <mergeCell ref="K158:AB158"/>
    <mergeCell ref="AP158:AQ158"/>
    <mergeCell ref="AZ158:BQ158"/>
    <mergeCell ref="J159:L159"/>
    <mergeCell ref="N159:P159"/>
    <mergeCell ref="R159:S159"/>
    <mergeCell ref="T159:U159"/>
    <mergeCell ref="AA159:AH159"/>
    <mergeCell ref="AY159:BA159"/>
    <mergeCell ref="BC159:BE159"/>
    <mergeCell ref="BG159:BH159"/>
    <mergeCell ref="BI159:BJ159"/>
    <mergeCell ref="BP159:BW159"/>
    <mergeCell ref="AU160:AY162"/>
    <mergeCell ref="AZ160:BD160"/>
    <mergeCell ref="BE160:BI160"/>
    <mergeCell ref="BJ160:BN160"/>
    <mergeCell ref="BO160:BQ162"/>
    <mergeCell ref="BU160:BW162"/>
    <mergeCell ref="K161:O162"/>
    <mergeCell ref="K163:O163"/>
    <mergeCell ref="P163:T163"/>
    <mergeCell ref="U163:Y163"/>
    <mergeCell ref="Z163:AB163"/>
    <mergeCell ref="AC163:AE163"/>
    <mergeCell ref="AF163:AH163"/>
    <mergeCell ref="AP163:AT163"/>
    <mergeCell ref="AU163:AY163"/>
    <mergeCell ref="AZ163:BD163"/>
    <mergeCell ref="BE163:BI163"/>
    <mergeCell ref="BJ163:BN163"/>
    <mergeCell ref="P161:T162"/>
    <mergeCell ref="U161:Y162"/>
    <mergeCell ref="AZ161:BD162"/>
    <mergeCell ref="BE161:BI162"/>
    <mergeCell ref="BJ161:BN162"/>
    <mergeCell ref="BU165:BW165"/>
    <mergeCell ref="BJ164:BN164"/>
    <mergeCell ref="BO164:BQ164"/>
    <mergeCell ref="BR164:BT164"/>
    <mergeCell ref="BU164:BW164"/>
    <mergeCell ref="BU163:BW163"/>
    <mergeCell ref="B168:T168"/>
    <mergeCell ref="AQ168:BI168"/>
    <mergeCell ref="A165:E165"/>
    <mergeCell ref="F165:J165"/>
    <mergeCell ref="K165:O165"/>
    <mergeCell ref="P165:T165"/>
    <mergeCell ref="U165:Y165"/>
    <mergeCell ref="Z165:AB165"/>
    <mergeCell ref="AC165:AE165"/>
    <mergeCell ref="AF165:AH165"/>
    <mergeCell ref="AP165:AT165"/>
    <mergeCell ref="A164:E164"/>
    <mergeCell ref="F164:J164"/>
    <mergeCell ref="K164:O164"/>
    <mergeCell ref="P164:T164"/>
    <mergeCell ref="U164:Y164"/>
    <mergeCell ref="Z164:AB164"/>
    <mergeCell ref="AC164:AE164"/>
    <mergeCell ref="AF164:AH164"/>
    <mergeCell ref="AP164:AT164"/>
    <mergeCell ref="AU164:AY164"/>
    <mergeCell ref="AZ164:BD164"/>
    <mergeCell ref="BE164:BI164"/>
    <mergeCell ref="A169:B169"/>
    <mergeCell ref="K169:AB169"/>
    <mergeCell ref="AP169:AQ169"/>
    <mergeCell ref="AZ169:BQ169"/>
    <mergeCell ref="J170:L170"/>
    <mergeCell ref="N170:P170"/>
    <mergeCell ref="R170:S170"/>
    <mergeCell ref="T170:U170"/>
    <mergeCell ref="AA170:AH170"/>
    <mergeCell ref="AY170:BA170"/>
    <mergeCell ref="BC170:BE170"/>
    <mergeCell ref="BG170:BH170"/>
    <mergeCell ref="BI170:BJ170"/>
    <mergeCell ref="BP170:BW170"/>
    <mergeCell ref="AU171:AY173"/>
    <mergeCell ref="AZ171:BD171"/>
    <mergeCell ref="BE171:BI171"/>
    <mergeCell ref="BJ171:BN171"/>
    <mergeCell ref="BO171:BQ173"/>
    <mergeCell ref="BU171:BW173"/>
    <mergeCell ref="K172:O173"/>
    <mergeCell ref="P172:T173"/>
    <mergeCell ref="AC172:AE173"/>
    <mergeCell ref="BR172:BT173"/>
    <mergeCell ref="U172:Y173"/>
    <mergeCell ref="AZ172:BD173"/>
    <mergeCell ref="BE172:BI173"/>
    <mergeCell ref="BJ172:BN173"/>
    <mergeCell ref="A171:E173"/>
    <mergeCell ref="F171:J173"/>
    <mergeCell ref="K171:O171"/>
    <mergeCell ref="P171:T171"/>
    <mergeCell ref="U171:Y171"/>
    <mergeCell ref="Z171:AB173"/>
    <mergeCell ref="AF171:AH173"/>
    <mergeCell ref="AP171:AT173"/>
    <mergeCell ref="P174:T174"/>
    <mergeCell ref="U174:Y174"/>
    <mergeCell ref="Z174:AB174"/>
    <mergeCell ref="AC174:AE174"/>
    <mergeCell ref="AF174:AH174"/>
    <mergeCell ref="AP174:AT174"/>
    <mergeCell ref="AU176:AY176"/>
    <mergeCell ref="AZ176:BD176"/>
    <mergeCell ref="BE176:BI176"/>
    <mergeCell ref="BJ176:BN176"/>
    <mergeCell ref="BO176:BQ176"/>
    <mergeCell ref="BR176:BT176"/>
    <mergeCell ref="BU176:BW176"/>
    <mergeCell ref="BU174:BW174"/>
    <mergeCell ref="BU175:BW175"/>
    <mergeCell ref="P175:T175"/>
    <mergeCell ref="U175:Y175"/>
    <mergeCell ref="Z175:AB175"/>
    <mergeCell ref="AC175:AE175"/>
    <mergeCell ref="AF175:AH175"/>
    <mergeCell ref="AP175:AT175"/>
    <mergeCell ref="AU175:AY175"/>
    <mergeCell ref="AZ175:BD175"/>
    <mergeCell ref="BE175:BI175"/>
    <mergeCell ref="BJ175:BN175"/>
    <mergeCell ref="BO175:BQ175"/>
    <mergeCell ref="BR175:BT175"/>
    <mergeCell ref="B181:T181"/>
    <mergeCell ref="AQ181:BI181"/>
    <mergeCell ref="A176:E176"/>
    <mergeCell ref="F176:J176"/>
    <mergeCell ref="K176:O176"/>
    <mergeCell ref="P176:T176"/>
    <mergeCell ref="U176:Y176"/>
    <mergeCell ref="Z176:AB176"/>
    <mergeCell ref="AC176:AE176"/>
    <mergeCell ref="AF176:AH176"/>
    <mergeCell ref="AP176:AT176"/>
    <mergeCell ref="AU174:AY174"/>
    <mergeCell ref="AZ174:BD174"/>
    <mergeCell ref="BE174:BI174"/>
    <mergeCell ref="BJ174:BN174"/>
    <mergeCell ref="BO174:BQ174"/>
    <mergeCell ref="BR174:BT174"/>
    <mergeCell ref="A175:E175"/>
    <mergeCell ref="F175:J175"/>
    <mergeCell ref="K175:O175"/>
    <mergeCell ref="A174:E174"/>
    <mergeCell ref="F174:J174"/>
    <mergeCell ref="K174:O174"/>
    <mergeCell ref="A182:B182"/>
    <mergeCell ref="K182:AB182"/>
    <mergeCell ref="AP182:AQ182"/>
    <mergeCell ref="AZ182:BQ182"/>
    <mergeCell ref="J183:L183"/>
    <mergeCell ref="N183:P183"/>
    <mergeCell ref="R183:S183"/>
    <mergeCell ref="T183:U183"/>
    <mergeCell ref="AA183:AH183"/>
    <mergeCell ref="AY183:BA183"/>
    <mergeCell ref="BC183:BE183"/>
    <mergeCell ref="BG183:BH183"/>
    <mergeCell ref="BI183:BJ183"/>
    <mergeCell ref="BP183:BW183"/>
    <mergeCell ref="AU184:AY186"/>
    <mergeCell ref="AZ184:BD184"/>
    <mergeCell ref="BE184:BI184"/>
    <mergeCell ref="BJ184:BN184"/>
    <mergeCell ref="BO184:BQ186"/>
    <mergeCell ref="BU184:BW186"/>
    <mergeCell ref="K185:O186"/>
    <mergeCell ref="P185:T186"/>
    <mergeCell ref="AC184:AE184"/>
    <mergeCell ref="AC185:AE186"/>
    <mergeCell ref="AI188:AK188"/>
    <mergeCell ref="AU187:AY187"/>
    <mergeCell ref="AZ187:BD187"/>
    <mergeCell ref="BE187:BI187"/>
    <mergeCell ref="BJ187:BN187"/>
    <mergeCell ref="BO188:BQ188"/>
    <mergeCell ref="BR188:BT188"/>
    <mergeCell ref="BU188:BW188"/>
    <mergeCell ref="A187:E187"/>
    <mergeCell ref="F187:J187"/>
    <mergeCell ref="K187:O187"/>
    <mergeCell ref="P187:T187"/>
    <mergeCell ref="U187:Y187"/>
    <mergeCell ref="A184:E186"/>
    <mergeCell ref="F184:J186"/>
    <mergeCell ref="K184:O184"/>
    <mergeCell ref="P184:T184"/>
    <mergeCell ref="U184:Y184"/>
    <mergeCell ref="Z184:AB186"/>
    <mergeCell ref="AF184:AH186"/>
    <mergeCell ref="AP184:AT186"/>
    <mergeCell ref="BR184:BT184"/>
    <mergeCell ref="BR185:BT186"/>
    <mergeCell ref="A189:E189"/>
    <mergeCell ref="F189:J189"/>
    <mergeCell ref="K189:O189"/>
    <mergeCell ref="P189:T189"/>
    <mergeCell ref="U189:Y189"/>
    <mergeCell ref="Z189:AB189"/>
    <mergeCell ref="AC189:AE189"/>
    <mergeCell ref="AF189:AH189"/>
    <mergeCell ref="AP189:AT189"/>
    <mergeCell ref="AI189:AK189"/>
    <mergeCell ref="U185:Y186"/>
    <mergeCell ref="AZ185:BD186"/>
    <mergeCell ref="BE185:BI186"/>
    <mergeCell ref="BJ185:BN186"/>
    <mergeCell ref="A188:E188"/>
    <mergeCell ref="F188:J188"/>
    <mergeCell ref="K188:O188"/>
    <mergeCell ref="P188:T188"/>
    <mergeCell ref="U188:Y188"/>
    <mergeCell ref="Z188:AB188"/>
    <mergeCell ref="AC188:AE188"/>
    <mergeCell ref="AF188:AH188"/>
    <mergeCell ref="AP188:AT188"/>
    <mergeCell ref="AU188:AY188"/>
    <mergeCell ref="AZ188:BD188"/>
    <mergeCell ref="BE188:BI188"/>
    <mergeCell ref="BJ188:BN188"/>
    <mergeCell ref="Z187:AB187"/>
    <mergeCell ref="AC187:AE187"/>
    <mergeCell ref="AF187:AH187"/>
    <mergeCell ref="AP187:AT187"/>
    <mergeCell ref="AI187:AK187"/>
    <mergeCell ref="F198:J198"/>
    <mergeCell ref="K198:O198"/>
    <mergeCell ref="P198:T198"/>
    <mergeCell ref="U198:Y198"/>
    <mergeCell ref="A195:E197"/>
    <mergeCell ref="F195:J197"/>
    <mergeCell ref="BO187:BQ187"/>
    <mergeCell ref="BR187:BT187"/>
    <mergeCell ref="BU187:BW187"/>
    <mergeCell ref="A193:B193"/>
    <mergeCell ref="K193:AB193"/>
    <mergeCell ref="AP193:AQ193"/>
    <mergeCell ref="AZ193:BQ193"/>
    <mergeCell ref="J194:L194"/>
    <mergeCell ref="N194:P194"/>
    <mergeCell ref="R194:S194"/>
    <mergeCell ref="T194:U194"/>
    <mergeCell ref="AA194:AH194"/>
    <mergeCell ref="AY194:BA194"/>
    <mergeCell ref="BC194:BE194"/>
    <mergeCell ref="BG194:BH194"/>
    <mergeCell ref="BI194:BJ194"/>
    <mergeCell ref="BP194:BW194"/>
    <mergeCell ref="AU189:AY189"/>
    <mergeCell ref="AZ189:BD189"/>
    <mergeCell ref="BE189:BI189"/>
    <mergeCell ref="BJ189:BN189"/>
    <mergeCell ref="BO189:BQ189"/>
    <mergeCell ref="BR189:BT189"/>
    <mergeCell ref="BU189:BW189"/>
    <mergeCell ref="B192:T192"/>
    <mergeCell ref="AQ192:BI192"/>
    <mergeCell ref="K195:O195"/>
    <mergeCell ref="P195:T195"/>
    <mergeCell ref="U195:Y195"/>
    <mergeCell ref="Z195:AB197"/>
    <mergeCell ref="AF195:AH197"/>
    <mergeCell ref="AP195:AT197"/>
    <mergeCell ref="Z198:AB198"/>
    <mergeCell ref="AC198:AE198"/>
    <mergeCell ref="AF198:AH198"/>
    <mergeCell ref="AP198:AT198"/>
    <mergeCell ref="AU200:AY200"/>
    <mergeCell ref="AZ200:BD200"/>
    <mergeCell ref="BE200:BI200"/>
    <mergeCell ref="BJ200:BN200"/>
    <mergeCell ref="BO200:BQ200"/>
    <mergeCell ref="BR200:BT200"/>
    <mergeCell ref="BU200:BW200"/>
    <mergeCell ref="BU198:BW198"/>
    <mergeCell ref="BU199:BW199"/>
    <mergeCell ref="AU195:AY197"/>
    <mergeCell ref="AZ195:BD195"/>
    <mergeCell ref="BE195:BI195"/>
    <mergeCell ref="BJ195:BN195"/>
    <mergeCell ref="BO195:BQ197"/>
    <mergeCell ref="BU195:BW197"/>
    <mergeCell ref="K196:O197"/>
    <mergeCell ref="P196:T197"/>
    <mergeCell ref="U196:Y197"/>
    <mergeCell ref="AZ196:BD197"/>
    <mergeCell ref="BE196:BI197"/>
    <mergeCell ref="BJ196:BN197"/>
    <mergeCell ref="K199:O199"/>
    <mergeCell ref="B205:T205"/>
    <mergeCell ref="AQ205:BI205"/>
    <mergeCell ref="A200:E200"/>
    <mergeCell ref="F200:J200"/>
    <mergeCell ref="K200:O200"/>
    <mergeCell ref="P200:T200"/>
    <mergeCell ref="U200:Y200"/>
    <mergeCell ref="Z200:AB200"/>
    <mergeCell ref="AC200:AE200"/>
    <mergeCell ref="AF200:AH200"/>
    <mergeCell ref="AP200:AT200"/>
    <mergeCell ref="AU198:AY198"/>
    <mergeCell ref="AZ198:BD198"/>
    <mergeCell ref="BE198:BI198"/>
    <mergeCell ref="BJ198:BN198"/>
    <mergeCell ref="BO198:BQ198"/>
    <mergeCell ref="BR198:BT198"/>
    <mergeCell ref="BO199:BQ199"/>
    <mergeCell ref="BR199:BT199"/>
    <mergeCell ref="A199:E199"/>
    <mergeCell ref="F199:J199"/>
    <mergeCell ref="P199:T199"/>
    <mergeCell ref="U199:Y199"/>
    <mergeCell ref="Z199:AB199"/>
    <mergeCell ref="AC199:AE199"/>
    <mergeCell ref="AF199:AH199"/>
    <mergeCell ref="AP199:AT199"/>
    <mergeCell ref="AU199:AY199"/>
    <mergeCell ref="AZ199:BD199"/>
    <mergeCell ref="BE199:BI199"/>
    <mergeCell ref="BJ199:BN199"/>
    <mergeCell ref="A198:E198"/>
    <mergeCell ref="A206:B206"/>
    <mergeCell ref="K206:AB206"/>
    <mergeCell ref="AP206:AQ206"/>
    <mergeCell ref="AZ206:BQ206"/>
    <mergeCell ref="J207:L207"/>
    <mergeCell ref="N207:P207"/>
    <mergeCell ref="R207:S207"/>
    <mergeCell ref="T207:U207"/>
    <mergeCell ref="AA207:AH207"/>
    <mergeCell ref="AY207:BA207"/>
    <mergeCell ref="BC207:BE207"/>
    <mergeCell ref="BG207:BH207"/>
    <mergeCell ref="BI207:BJ207"/>
    <mergeCell ref="BP207:BW207"/>
    <mergeCell ref="AU208:AY210"/>
    <mergeCell ref="AZ208:BD208"/>
    <mergeCell ref="BE208:BI208"/>
    <mergeCell ref="BJ208:BN208"/>
    <mergeCell ref="BO208:BQ210"/>
    <mergeCell ref="BU208:BW210"/>
    <mergeCell ref="K209:O210"/>
    <mergeCell ref="P209:T210"/>
    <mergeCell ref="U209:Y210"/>
    <mergeCell ref="AZ209:BD210"/>
    <mergeCell ref="BE209:BI210"/>
    <mergeCell ref="BJ209:BN210"/>
    <mergeCell ref="A208:E210"/>
    <mergeCell ref="F208:J210"/>
    <mergeCell ref="K208:O208"/>
    <mergeCell ref="P208:T208"/>
    <mergeCell ref="U208:Y208"/>
    <mergeCell ref="Z208:AB210"/>
    <mergeCell ref="A212:E212"/>
    <mergeCell ref="F212:J212"/>
    <mergeCell ref="K212:O212"/>
    <mergeCell ref="P212:T212"/>
    <mergeCell ref="U212:Y212"/>
    <mergeCell ref="Z212:AB212"/>
    <mergeCell ref="AC212:AE212"/>
    <mergeCell ref="AF212:AH212"/>
    <mergeCell ref="AP212:AT212"/>
    <mergeCell ref="AU212:AY212"/>
    <mergeCell ref="AZ212:BD212"/>
    <mergeCell ref="BE212:BI212"/>
    <mergeCell ref="BJ212:BN212"/>
    <mergeCell ref="A211:E211"/>
    <mergeCell ref="F211:J211"/>
    <mergeCell ref="K211:O211"/>
    <mergeCell ref="P211:T211"/>
    <mergeCell ref="U211:Y211"/>
    <mergeCell ref="AF208:AH210"/>
    <mergeCell ref="AP208:AT210"/>
    <mergeCell ref="Z211:AB211"/>
    <mergeCell ref="AC211:AE211"/>
    <mergeCell ref="AF211:AH211"/>
    <mergeCell ref="AP211:AT211"/>
    <mergeCell ref="AU213:AY213"/>
    <mergeCell ref="AZ213:BD213"/>
    <mergeCell ref="BE213:BI213"/>
    <mergeCell ref="BJ213:BN213"/>
    <mergeCell ref="BO213:BQ213"/>
    <mergeCell ref="BR213:BT213"/>
    <mergeCell ref="BU213:BW213"/>
    <mergeCell ref="B216:T216"/>
    <mergeCell ref="AQ216:BI216"/>
    <mergeCell ref="A213:E213"/>
    <mergeCell ref="F213:J213"/>
    <mergeCell ref="K213:O213"/>
    <mergeCell ref="P213:T213"/>
    <mergeCell ref="U213:Y213"/>
    <mergeCell ref="Z213:AB213"/>
    <mergeCell ref="AC213:AE213"/>
    <mergeCell ref="AF213:AH213"/>
    <mergeCell ref="AP213:AT213"/>
    <mergeCell ref="AU211:AY211"/>
    <mergeCell ref="AZ211:BD211"/>
    <mergeCell ref="BE211:BI211"/>
    <mergeCell ref="BJ211:BN211"/>
    <mergeCell ref="BO211:BQ211"/>
    <mergeCell ref="BR211:BT211"/>
    <mergeCell ref="BU211:BW211"/>
    <mergeCell ref="BO212:BQ212"/>
    <mergeCell ref="BR212:BT212"/>
    <mergeCell ref="BU212:BW212"/>
    <mergeCell ref="Z219:AB221"/>
    <mergeCell ref="AF219:AH221"/>
    <mergeCell ref="AP219:AT221"/>
    <mergeCell ref="A217:B217"/>
    <mergeCell ref="K217:AB217"/>
    <mergeCell ref="AP217:AQ217"/>
    <mergeCell ref="AZ217:BQ217"/>
    <mergeCell ref="J218:L218"/>
    <mergeCell ref="N218:P218"/>
    <mergeCell ref="R218:S218"/>
    <mergeCell ref="T218:U218"/>
    <mergeCell ref="AA218:AH218"/>
    <mergeCell ref="AY218:BA218"/>
    <mergeCell ref="BC218:BE218"/>
    <mergeCell ref="BG218:BH218"/>
    <mergeCell ref="BI218:BJ218"/>
    <mergeCell ref="BP218:BW218"/>
    <mergeCell ref="AU219:AY221"/>
    <mergeCell ref="AZ219:BD219"/>
    <mergeCell ref="BE219:BI219"/>
    <mergeCell ref="BJ219:BN219"/>
    <mergeCell ref="BO219:BQ221"/>
    <mergeCell ref="BU219:BW221"/>
    <mergeCell ref="K220:O221"/>
    <mergeCell ref="P220:T221"/>
    <mergeCell ref="U220:Y221"/>
    <mergeCell ref="AZ220:BD221"/>
    <mergeCell ref="BE220:BI221"/>
    <mergeCell ref="BJ220:BN221"/>
    <mergeCell ref="A219:E221"/>
    <mergeCell ref="BR223:BT223"/>
    <mergeCell ref="BU223:BW223"/>
    <mergeCell ref="A222:E222"/>
    <mergeCell ref="F222:J222"/>
    <mergeCell ref="K222:O222"/>
    <mergeCell ref="P222:T222"/>
    <mergeCell ref="U222:Y222"/>
    <mergeCell ref="Z222:AB222"/>
    <mergeCell ref="AC222:AE222"/>
    <mergeCell ref="AF222:AH222"/>
    <mergeCell ref="AP222:AT222"/>
    <mergeCell ref="AU222:AY222"/>
    <mergeCell ref="AZ222:BD222"/>
    <mergeCell ref="BE222:BI222"/>
    <mergeCell ref="BJ222:BN222"/>
    <mergeCell ref="BO222:BQ222"/>
    <mergeCell ref="BR222:BT222"/>
    <mergeCell ref="BU222:BW222"/>
    <mergeCell ref="AZ233:BD234"/>
    <mergeCell ref="BE233:BI234"/>
    <mergeCell ref="BJ233:BN234"/>
    <mergeCell ref="K219:O219"/>
    <mergeCell ref="P219:T219"/>
    <mergeCell ref="B229:T229"/>
    <mergeCell ref="AQ229:BI229"/>
    <mergeCell ref="A224:E224"/>
    <mergeCell ref="F224:J224"/>
    <mergeCell ref="K224:O224"/>
    <mergeCell ref="P224:T224"/>
    <mergeCell ref="U224:Y224"/>
    <mergeCell ref="Z224:AB224"/>
    <mergeCell ref="AC224:AE224"/>
    <mergeCell ref="AF224:AH224"/>
    <mergeCell ref="AP224:AT224"/>
    <mergeCell ref="A223:E223"/>
    <mergeCell ref="F223:J223"/>
    <mergeCell ref="K223:O223"/>
    <mergeCell ref="P223:T223"/>
    <mergeCell ref="U223:Y223"/>
    <mergeCell ref="Z223:AB223"/>
    <mergeCell ref="AC223:AE223"/>
    <mergeCell ref="AF223:AH223"/>
    <mergeCell ref="AP223:AT223"/>
    <mergeCell ref="AU223:AY223"/>
    <mergeCell ref="AZ223:BD223"/>
    <mergeCell ref="BE223:BI223"/>
    <mergeCell ref="AI224:AK224"/>
    <mergeCell ref="U219:Y219"/>
    <mergeCell ref="F219:J221"/>
    <mergeCell ref="BO232:BQ234"/>
    <mergeCell ref="BU232:BW234"/>
    <mergeCell ref="A232:E234"/>
    <mergeCell ref="F232:J234"/>
    <mergeCell ref="K232:O232"/>
    <mergeCell ref="P232:T232"/>
    <mergeCell ref="U232:Y232"/>
    <mergeCell ref="AI232:AK232"/>
    <mergeCell ref="AI233:AK234"/>
    <mergeCell ref="AI235:AK235"/>
    <mergeCell ref="Z232:AB234"/>
    <mergeCell ref="AF232:AH234"/>
    <mergeCell ref="AP232:AT234"/>
    <mergeCell ref="A230:B230"/>
    <mergeCell ref="K230:AB230"/>
    <mergeCell ref="AP230:AQ230"/>
    <mergeCell ref="AZ230:BQ230"/>
    <mergeCell ref="J231:L231"/>
    <mergeCell ref="N231:P231"/>
    <mergeCell ref="R231:S231"/>
    <mergeCell ref="T231:U231"/>
    <mergeCell ref="AA231:AH231"/>
    <mergeCell ref="AY231:BA231"/>
    <mergeCell ref="BC231:BE231"/>
    <mergeCell ref="BG231:BH231"/>
    <mergeCell ref="BI231:BJ231"/>
    <mergeCell ref="BP231:BW231"/>
    <mergeCell ref="AC233:AE234"/>
    <mergeCell ref="BR233:BT234"/>
    <mergeCell ref="K233:O234"/>
    <mergeCell ref="P233:T234"/>
    <mergeCell ref="U233:Y234"/>
    <mergeCell ref="A236:E236"/>
    <mergeCell ref="F236:J236"/>
    <mergeCell ref="K236:O236"/>
    <mergeCell ref="P236:T236"/>
    <mergeCell ref="U236:Y236"/>
    <mergeCell ref="Z236:AB236"/>
    <mergeCell ref="AC236:AE236"/>
    <mergeCell ref="AF236:AH236"/>
    <mergeCell ref="AP236:AT236"/>
    <mergeCell ref="AU236:AY236"/>
    <mergeCell ref="AZ236:BD236"/>
    <mergeCell ref="BE236:BI236"/>
    <mergeCell ref="BJ236:BN236"/>
    <mergeCell ref="BO236:BQ236"/>
    <mergeCell ref="BR236:BT236"/>
    <mergeCell ref="BU236:BW236"/>
    <mergeCell ref="A235:E235"/>
    <mergeCell ref="F235:J235"/>
    <mergeCell ref="K235:O235"/>
    <mergeCell ref="P235:T235"/>
    <mergeCell ref="U235:Y235"/>
    <mergeCell ref="Z235:AB235"/>
    <mergeCell ref="AC235:AE235"/>
    <mergeCell ref="AF235:AH235"/>
    <mergeCell ref="AP235:AT235"/>
    <mergeCell ref="AU237:AY237"/>
    <mergeCell ref="AZ237:BD237"/>
    <mergeCell ref="BE237:BI237"/>
    <mergeCell ref="BJ237:BN237"/>
    <mergeCell ref="BO237:BQ237"/>
    <mergeCell ref="BR237:BT237"/>
    <mergeCell ref="BU237:BW237"/>
    <mergeCell ref="AU224:AY224"/>
    <mergeCell ref="AZ224:BD224"/>
    <mergeCell ref="BE224:BI224"/>
    <mergeCell ref="BJ224:BN224"/>
    <mergeCell ref="BO224:BQ224"/>
    <mergeCell ref="BR224:BT224"/>
    <mergeCell ref="BU224:BW224"/>
    <mergeCell ref="BJ223:BN223"/>
    <mergeCell ref="BO223:BQ223"/>
    <mergeCell ref="A237:E237"/>
    <mergeCell ref="F237:J237"/>
    <mergeCell ref="K237:O237"/>
    <mergeCell ref="P237:T237"/>
    <mergeCell ref="U237:Y237"/>
    <mergeCell ref="Z237:AB237"/>
    <mergeCell ref="AC237:AE237"/>
    <mergeCell ref="AF237:AH237"/>
    <mergeCell ref="AP237:AT237"/>
    <mergeCell ref="AU235:AY235"/>
    <mergeCell ref="AZ235:BD235"/>
    <mergeCell ref="BE235:BI235"/>
    <mergeCell ref="BJ235:BN235"/>
    <mergeCell ref="BO235:BQ235"/>
    <mergeCell ref="BR235:BT235"/>
    <mergeCell ref="BU235:BW235"/>
    <mergeCell ref="AI78:AK78"/>
    <mergeCell ref="AI79:AK79"/>
    <mergeCell ref="AI80:AK80"/>
    <mergeCell ref="AI88:AK88"/>
    <mergeCell ref="AI89:AK90"/>
    <mergeCell ref="BX4:BZ4"/>
    <mergeCell ref="BX5:BZ6"/>
    <mergeCell ref="BX7:BZ7"/>
    <mergeCell ref="BX8:BZ8"/>
    <mergeCell ref="BX9:BZ9"/>
    <mergeCell ref="AI17:AK17"/>
    <mergeCell ref="AI18:AK19"/>
    <mergeCell ref="AI20:AK20"/>
    <mergeCell ref="AI21:AK21"/>
    <mergeCell ref="AI22:AK22"/>
    <mergeCell ref="AI27:AK27"/>
    <mergeCell ref="AI28:AK29"/>
    <mergeCell ref="AI30:AK30"/>
    <mergeCell ref="AI31:AK31"/>
    <mergeCell ref="AI32:AK32"/>
    <mergeCell ref="AI40:AK40"/>
    <mergeCell ref="AP88:AT90"/>
    <mergeCell ref="BX52:BZ53"/>
    <mergeCell ref="BX54:BZ54"/>
    <mergeCell ref="BX55:BZ55"/>
    <mergeCell ref="BX56:BZ56"/>
    <mergeCell ref="BX64:BZ64"/>
    <mergeCell ref="BX65:BZ66"/>
    <mergeCell ref="BX67:BZ67"/>
    <mergeCell ref="BX68:BZ68"/>
    <mergeCell ref="BX69:BZ69"/>
    <mergeCell ref="BX75:BZ75"/>
    <mergeCell ref="AI151:AK151"/>
    <mergeCell ref="AI152:AK152"/>
    <mergeCell ref="AI160:AK160"/>
    <mergeCell ref="AI161:AK162"/>
    <mergeCell ref="AI163:AK163"/>
    <mergeCell ref="AI164:AK164"/>
    <mergeCell ref="AI165:AK165"/>
    <mergeCell ref="AI171:AK171"/>
    <mergeCell ref="AI172:AK173"/>
    <mergeCell ref="AI174:AK174"/>
    <mergeCell ref="AI175:AK175"/>
    <mergeCell ref="AI176:AK176"/>
    <mergeCell ref="AI184:AK184"/>
    <mergeCell ref="AI185:AK186"/>
    <mergeCell ref="AI236:AK236"/>
    <mergeCell ref="AI237:AK237"/>
    <mergeCell ref="BX17:BZ17"/>
    <mergeCell ref="BX18:BZ19"/>
    <mergeCell ref="BX20:BZ20"/>
    <mergeCell ref="BX21:BZ21"/>
    <mergeCell ref="BX22:BZ22"/>
    <mergeCell ref="BX27:BZ27"/>
    <mergeCell ref="BX28:BZ29"/>
    <mergeCell ref="BX30:BZ30"/>
    <mergeCell ref="BX31:BZ31"/>
    <mergeCell ref="BX32:BZ32"/>
    <mergeCell ref="BX40:BZ40"/>
    <mergeCell ref="BX41:BZ42"/>
    <mergeCell ref="BX43:BZ43"/>
    <mergeCell ref="BX44:BZ44"/>
    <mergeCell ref="BX45:BZ45"/>
    <mergeCell ref="BX51:BZ51"/>
    <mergeCell ref="BX76:BZ77"/>
    <mergeCell ref="BX78:BZ78"/>
    <mergeCell ref="BX79:BZ79"/>
    <mergeCell ref="BX80:BZ80"/>
    <mergeCell ref="BX88:BZ88"/>
    <mergeCell ref="BX89:BZ90"/>
    <mergeCell ref="BX91:BZ91"/>
    <mergeCell ref="BX92:BZ92"/>
    <mergeCell ref="BX93:BZ93"/>
    <mergeCell ref="BX99:BZ99"/>
    <mergeCell ref="BX100:BZ101"/>
    <mergeCell ref="BX102:BZ102"/>
    <mergeCell ref="BX103:BZ103"/>
    <mergeCell ref="BX104:BZ104"/>
    <mergeCell ref="BX112:BZ112"/>
    <mergeCell ref="BX113:BZ114"/>
    <mergeCell ref="BX115:BZ115"/>
    <mergeCell ref="BX116:BZ116"/>
    <mergeCell ref="BX117:BZ117"/>
    <mergeCell ref="BX123:BZ123"/>
    <mergeCell ref="BX124:BZ125"/>
    <mergeCell ref="BX126:BZ126"/>
    <mergeCell ref="BX127:BZ127"/>
    <mergeCell ref="BX128:BZ128"/>
    <mergeCell ref="BX136:BZ136"/>
    <mergeCell ref="BX137:BZ138"/>
    <mergeCell ref="BX139:BZ139"/>
    <mergeCell ref="BX140:BZ140"/>
    <mergeCell ref="BX141:BZ141"/>
    <mergeCell ref="BX147:BZ147"/>
    <mergeCell ref="BX148:BZ149"/>
    <mergeCell ref="BX150:BZ150"/>
    <mergeCell ref="BX151:BZ151"/>
    <mergeCell ref="BX152:BZ152"/>
    <mergeCell ref="BX160:BZ160"/>
    <mergeCell ref="BX161:BZ162"/>
    <mergeCell ref="BX163:BZ163"/>
    <mergeCell ref="BX208:BZ208"/>
    <mergeCell ref="BX209:BZ210"/>
    <mergeCell ref="BX211:BZ211"/>
    <mergeCell ref="BX212:BZ212"/>
    <mergeCell ref="BX213:BZ213"/>
    <mergeCell ref="BX219:BZ219"/>
    <mergeCell ref="BX220:BZ221"/>
    <mergeCell ref="BX222:BZ222"/>
    <mergeCell ref="BX223:BZ223"/>
    <mergeCell ref="BX224:BZ224"/>
    <mergeCell ref="BX232:BZ232"/>
    <mergeCell ref="BX233:BZ234"/>
    <mergeCell ref="BX235:BZ235"/>
    <mergeCell ref="BX236:BZ236"/>
    <mergeCell ref="BX237:BZ237"/>
    <mergeCell ref="BX164:BZ164"/>
    <mergeCell ref="BX165:BZ165"/>
    <mergeCell ref="BX171:BZ171"/>
    <mergeCell ref="BX172:BZ173"/>
    <mergeCell ref="BX174:BZ174"/>
    <mergeCell ref="BX175:BZ175"/>
    <mergeCell ref="BX176:BZ176"/>
    <mergeCell ref="BX184:BZ184"/>
    <mergeCell ref="BX185:BZ186"/>
    <mergeCell ref="BX187:BZ187"/>
    <mergeCell ref="BX188:BZ188"/>
    <mergeCell ref="BX189:BZ189"/>
    <mergeCell ref="BX195:BZ195"/>
    <mergeCell ref="BX196:BZ197"/>
    <mergeCell ref="BX198:BZ198"/>
    <mergeCell ref="BX199:BZ199"/>
    <mergeCell ref="BX200:BZ200"/>
    <mergeCell ref="AC17:AE17"/>
    <mergeCell ref="AC18:AE19"/>
    <mergeCell ref="BR17:BT17"/>
    <mergeCell ref="BR18:BT19"/>
    <mergeCell ref="AC27:AE27"/>
    <mergeCell ref="AC28:AE29"/>
    <mergeCell ref="BR27:BT27"/>
    <mergeCell ref="BR28:BT29"/>
    <mergeCell ref="AC40:AE40"/>
    <mergeCell ref="AC41:AE42"/>
    <mergeCell ref="BR40:BT40"/>
    <mergeCell ref="BR41:BT42"/>
    <mergeCell ref="AC51:AE51"/>
    <mergeCell ref="AC52:AE53"/>
    <mergeCell ref="BR51:BT51"/>
    <mergeCell ref="BR52:BT53"/>
    <mergeCell ref="AU45:AY45"/>
    <mergeCell ref="AZ45:BD45"/>
    <mergeCell ref="BE45:BI45"/>
    <mergeCell ref="BJ45:BN45"/>
    <mergeCell ref="BO45:BQ45"/>
    <mergeCell ref="BR45:BT45"/>
    <mergeCell ref="BO43:BQ43"/>
    <mergeCell ref="BR43:BT43"/>
    <mergeCell ref="AU32:AY32"/>
    <mergeCell ref="AZ32:BD32"/>
    <mergeCell ref="BE32:BI32"/>
    <mergeCell ref="BJ32:BN32"/>
    <mergeCell ref="BO32:BQ32"/>
    <mergeCell ref="BR32:BT32"/>
    <mergeCell ref="AI51:AK51"/>
    <mergeCell ref="AI52:AK53"/>
    <mergeCell ref="BR64:BT64"/>
    <mergeCell ref="BR65:BT66"/>
    <mergeCell ref="AC75:AE75"/>
    <mergeCell ref="AC76:AE77"/>
    <mergeCell ref="BR75:BT75"/>
    <mergeCell ref="BR76:BT77"/>
    <mergeCell ref="AC88:AE88"/>
    <mergeCell ref="AC89:AE90"/>
    <mergeCell ref="BR88:BT88"/>
    <mergeCell ref="BR89:BT90"/>
    <mergeCell ref="AC99:AE99"/>
    <mergeCell ref="AC100:AE101"/>
    <mergeCell ref="BR99:BT99"/>
    <mergeCell ref="BR100:BT101"/>
    <mergeCell ref="AC112:AE112"/>
    <mergeCell ref="BR112:BT112"/>
    <mergeCell ref="AI99:AK99"/>
    <mergeCell ref="AI100:AK101"/>
    <mergeCell ref="AI102:AK102"/>
    <mergeCell ref="AI103:AK103"/>
    <mergeCell ref="AI104:AK104"/>
    <mergeCell ref="AI112:AK112"/>
    <mergeCell ref="AU104:AY104"/>
    <mergeCell ref="AZ104:BD104"/>
    <mergeCell ref="BE104:BI104"/>
    <mergeCell ref="BJ104:BN104"/>
    <mergeCell ref="BO104:BQ104"/>
    <mergeCell ref="BR104:BT104"/>
    <mergeCell ref="BO102:BQ102"/>
    <mergeCell ref="BR102:BT102"/>
    <mergeCell ref="BR91:BT91"/>
    <mergeCell ref="AF88:AH90"/>
    <mergeCell ref="AC123:AE123"/>
    <mergeCell ref="AC124:AE125"/>
    <mergeCell ref="BR123:BT123"/>
    <mergeCell ref="BR124:BT125"/>
    <mergeCell ref="AC136:AE136"/>
    <mergeCell ref="AC137:AE138"/>
    <mergeCell ref="BR136:BT136"/>
    <mergeCell ref="BR137:BT138"/>
    <mergeCell ref="AC147:AE147"/>
    <mergeCell ref="AC148:AE149"/>
    <mergeCell ref="BR147:BT147"/>
    <mergeCell ref="BR148:BT149"/>
    <mergeCell ref="AC160:AE160"/>
    <mergeCell ref="AC161:AE162"/>
    <mergeCell ref="BR160:BT160"/>
    <mergeCell ref="BR161:BT162"/>
    <mergeCell ref="AC171:AE171"/>
    <mergeCell ref="BR171:BT171"/>
    <mergeCell ref="AU165:AY165"/>
    <mergeCell ref="AZ165:BD165"/>
    <mergeCell ref="BE165:BI165"/>
    <mergeCell ref="BJ165:BN165"/>
    <mergeCell ref="BO165:BQ165"/>
    <mergeCell ref="BR165:BT165"/>
    <mergeCell ref="BO163:BQ163"/>
    <mergeCell ref="BR163:BT163"/>
    <mergeCell ref="AU152:AY152"/>
    <mergeCell ref="AZ152:BD152"/>
    <mergeCell ref="BE152:BI152"/>
    <mergeCell ref="BJ152:BN152"/>
    <mergeCell ref="BO152:BQ152"/>
    <mergeCell ref="BR152:BT152"/>
    <mergeCell ref="AC195:AE195"/>
    <mergeCell ref="AC196:AE197"/>
    <mergeCell ref="BR195:BT195"/>
    <mergeCell ref="BR196:BT197"/>
    <mergeCell ref="AC208:AE208"/>
    <mergeCell ref="AC209:AE210"/>
    <mergeCell ref="BR208:BT208"/>
    <mergeCell ref="BR209:BT210"/>
    <mergeCell ref="AC219:AE219"/>
    <mergeCell ref="AC220:AE221"/>
    <mergeCell ref="BR219:BT219"/>
    <mergeCell ref="BR220:BT221"/>
    <mergeCell ref="AC232:AE232"/>
    <mergeCell ref="BR232:BT232"/>
    <mergeCell ref="AI195:AK195"/>
    <mergeCell ref="AI196:AK197"/>
    <mergeCell ref="AI198:AK198"/>
    <mergeCell ref="AI199:AK199"/>
    <mergeCell ref="AI200:AK200"/>
    <mergeCell ref="AI208:AK208"/>
    <mergeCell ref="AI209:AK210"/>
    <mergeCell ref="AI211:AK211"/>
    <mergeCell ref="AI212:AK212"/>
    <mergeCell ref="AI213:AK213"/>
    <mergeCell ref="AI219:AK219"/>
    <mergeCell ref="AI220:AK221"/>
    <mergeCell ref="AI222:AK222"/>
    <mergeCell ref="AI223:AK223"/>
    <mergeCell ref="AU232:AY234"/>
    <mergeCell ref="AZ232:BD232"/>
    <mergeCell ref="BE232:BI232"/>
    <mergeCell ref="BJ232:BN232"/>
  </mergeCells>
  <phoneticPr fontId="1"/>
  <pageMargins left="0.31496062992125984" right="0.31496062992125984" top="0.59055118110236227" bottom="0.39370078740157483" header="0.31496062992125984" footer="0.31496062992125984"/>
  <pageSetup paperSize="9" orientation="landscape" horizontalDpi="4294967293"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8"/>
  <sheetViews>
    <sheetView workbookViewId="0">
      <selection activeCell="P5" sqref="P5"/>
    </sheetView>
  </sheetViews>
  <sheetFormatPr defaultRowHeight="13.2" x14ac:dyDescent="0.2"/>
  <cols>
    <col min="1" max="1" width="3.44140625" customWidth="1"/>
    <col min="2" max="2" width="4.77734375" customWidth="1"/>
    <col min="6" max="6" width="10.44140625" customWidth="1"/>
    <col min="7" max="7" width="9.44140625" customWidth="1"/>
    <col min="8" max="9" width="13.6640625" customWidth="1"/>
    <col min="10" max="10" width="14.33203125" customWidth="1"/>
    <col min="11" max="11" width="4.44140625" customWidth="1"/>
    <col min="12" max="12" width="12.33203125" customWidth="1"/>
    <col min="13" max="16" width="12.21875" customWidth="1"/>
  </cols>
  <sheetData>
    <row r="1" spans="1:16" ht="33.6" customHeight="1" thickBot="1" x14ac:dyDescent="0.25">
      <c r="A1" s="280"/>
      <c r="B1" s="280"/>
      <c r="C1" s="280"/>
      <c r="D1" s="976" t="s">
        <v>225</v>
      </c>
      <c r="E1" s="976"/>
      <c r="F1" s="976"/>
      <c r="G1" s="976"/>
      <c r="H1" s="340" t="s">
        <v>231</v>
      </c>
      <c r="I1" s="281"/>
      <c r="J1" s="280"/>
      <c r="K1" s="280"/>
      <c r="L1" s="963" t="s">
        <v>282</v>
      </c>
      <c r="M1" s="963"/>
      <c r="N1" s="963"/>
      <c r="O1" s="963"/>
      <c r="P1" s="963"/>
    </row>
    <row r="2" spans="1:16" ht="23.4" customHeight="1" thickBot="1" x14ac:dyDescent="0.25">
      <c r="B2" s="379"/>
      <c r="C2" s="977" t="s">
        <v>239</v>
      </c>
      <c r="D2" s="978"/>
      <c r="E2" s="978"/>
      <c r="F2" s="979"/>
      <c r="G2" s="386" t="s">
        <v>226</v>
      </c>
      <c r="H2" s="380" t="s">
        <v>42</v>
      </c>
      <c r="I2" s="341" t="s">
        <v>41</v>
      </c>
      <c r="J2" s="342" t="s">
        <v>40</v>
      </c>
      <c r="K2" s="280"/>
      <c r="L2" s="391"/>
      <c r="M2" s="385" t="s">
        <v>256</v>
      </c>
      <c r="N2" s="401" t="s">
        <v>258</v>
      </c>
      <c r="O2" s="341" t="s">
        <v>173</v>
      </c>
      <c r="P2" s="342" t="s">
        <v>257</v>
      </c>
    </row>
    <row r="3" spans="1:16" ht="23.4" customHeight="1" x14ac:dyDescent="0.2">
      <c r="B3" s="964" t="s">
        <v>240</v>
      </c>
      <c r="C3" s="967" t="s">
        <v>227</v>
      </c>
      <c r="D3" s="968"/>
      <c r="E3" s="968"/>
      <c r="F3" s="969"/>
      <c r="G3" s="387">
        <v>10</v>
      </c>
      <c r="H3" s="381" t="s">
        <v>243</v>
      </c>
      <c r="I3" s="343" t="s">
        <v>244</v>
      </c>
      <c r="J3" s="344">
        <v>10</v>
      </c>
      <c r="K3" s="280"/>
      <c r="L3" s="387" t="s">
        <v>174</v>
      </c>
      <c r="M3" s="393" t="s">
        <v>283</v>
      </c>
      <c r="N3" s="394" t="s">
        <v>284</v>
      </c>
      <c r="O3" s="395" t="s">
        <v>285</v>
      </c>
      <c r="P3" s="396" t="s">
        <v>286</v>
      </c>
    </row>
    <row r="4" spans="1:16" ht="23.4" customHeight="1" thickBot="1" x14ac:dyDescent="0.25">
      <c r="B4" s="965"/>
      <c r="C4" s="970" t="s">
        <v>229</v>
      </c>
      <c r="D4" s="971"/>
      <c r="E4" s="971"/>
      <c r="F4" s="972"/>
      <c r="G4" s="388">
        <v>40</v>
      </c>
      <c r="H4" s="382" t="s">
        <v>245</v>
      </c>
      <c r="I4" s="345" t="s">
        <v>249</v>
      </c>
      <c r="J4" s="346" t="s">
        <v>250</v>
      </c>
      <c r="K4" s="280"/>
      <c r="L4" s="392" t="s">
        <v>175</v>
      </c>
      <c r="M4" s="397" t="s">
        <v>287</v>
      </c>
      <c r="N4" s="398" t="s">
        <v>288</v>
      </c>
      <c r="O4" s="399" t="s">
        <v>289</v>
      </c>
      <c r="P4" s="400" t="s">
        <v>290</v>
      </c>
    </row>
    <row r="5" spans="1:16" ht="23.4" customHeight="1" thickBot="1" x14ac:dyDescent="0.25">
      <c r="B5" s="965"/>
      <c r="C5" s="980" t="s">
        <v>230</v>
      </c>
      <c r="D5" s="981"/>
      <c r="E5" s="981"/>
      <c r="F5" s="982"/>
      <c r="G5" s="389">
        <v>60</v>
      </c>
      <c r="H5" s="383" t="s">
        <v>246</v>
      </c>
      <c r="I5" s="347" t="s">
        <v>251</v>
      </c>
      <c r="J5" s="348" t="s">
        <v>252</v>
      </c>
      <c r="K5" s="280"/>
    </row>
    <row r="6" spans="1:16" ht="23.4" customHeight="1" x14ac:dyDescent="0.2">
      <c r="B6" s="964" t="s">
        <v>241</v>
      </c>
      <c r="C6" s="967" t="s">
        <v>227</v>
      </c>
      <c r="D6" s="968"/>
      <c r="E6" s="968"/>
      <c r="F6" s="969"/>
      <c r="G6" s="387">
        <v>10</v>
      </c>
      <c r="H6" s="381" t="s">
        <v>228</v>
      </c>
      <c r="I6" s="343" t="s">
        <v>244</v>
      </c>
      <c r="J6" s="344">
        <v>10</v>
      </c>
      <c r="K6" s="280"/>
    </row>
    <row r="7" spans="1:16" ht="23.4" customHeight="1" x14ac:dyDescent="0.2">
      <c r="B7" s="965"/>
      <c r="C7" s="970" t="s">
        <v>229</v>
      </c>
      <c r="D7" s="971"/>
      <c r="E7" s="971"/>
      <c r="F7" s="972"/>
      <c r="G7" s="388">
        <v>70</v>
      </c>
      <c r="H7" s="382" t="s">
        <v>247</v>
      </c>
      <c r="I7" s="345" t="s">
        <v>253</v>
      </c>
      <c r="J7" s="346" t="s">
        <v>237</v>
      </c>
      <c r="K7" s="280"/>
    </row>
    <row r="8" spans="1:16" ht="23.4" customHeight="1" thickBot="1" x14ac:dyDescent="0.25">
      <c r="B8" s="966"/>
      <c r="C8" s="973" t="s">
        <v>230</v>
      </c>
      <c r="D8" s="974"/>
      <c r="E8" s="974"/>
      <c r="F8" s="975"/>
      <c r="G8" s="390">
        <v>30</v>
      </c>
      <c r="H8" s="384" t="s">
        <v>248</v>
      </c>
      <c r="I8" s="354" t="s">
        <v>254</v>
      </c>
      <c r="J8" s="355" t="s">
        <v>255</v>
      </c>
      <c r="K8" s="280"/>
    </row>
  </sheetData>
  <mergeCells count="11">
    <mergeCell ref="L1:P1"/>
    <mergeCell ref="B6:B8"/>
    <mergeCell ref="C6:F6"/>
    <mergeCell ref="C7:F7"/>
    <mergeCell ref="C8:F8"/>
    <mergeCell ref="D1:G1"/>
    <mergeCell ref="C2:F2"/>
    <mergeCell ref="B3:B5"/>
    <mergeCell ref="C3:F3"/>
    <mergeCell ref="C4:F4"/>
    <mergeCell ref="C5:F5"/>
  </mergeCells>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election activeCell="O39" sqref="O39"/>
    </sheetView>
  </sheetViews>
  <sheetFormatPr defaultRowHeight="13.2" x14ac:dyDescent="0.2"/>
  <sheetData/>
  <phoneticPr fontId="1"/>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28"/>
  <sheetViews>
    <sheetView view="pageLayout" zoomScaleNormal="100" workbookViewId="0">
      <selection activeCell="A2" sqref="A2:U7"/>
    </sheetView>
  </sheetViews>
  <sheetFormatPr defaultRowHeight="13.2" x14ac:dyDescent="0.2"/>
  <cols>
    <col min="1" max="1" width="3" customWidth="1"/>
    <col min="2" max="2" width="12.77734375" customWidth="1"/>
    <col min="3" max="3" width="3.88671875" customWidth="1"/>
    <col min="4" max="4" width="2.109375" customWidth="1"/>
    <col min="5" max="16" width="3.21875" customWidth="1"/>
    <col min="17" max="17" width="3.77734375" customWidth="1"/>
    <col min="18" max="18" width="2.6640625" customWidth="1"/>
    <col min="19" max="19" width="3.88671875" customWidth="1"/>
    <col min="20" max="20" width="2.6640625" customWidth="1"/>
    <col min="21" max="24" width="3.44140625" customWidth="1"/>
    <col min="25" max="25" width="4" customWidth="1"/>
  </cols>
  <sheetData>
    <row r="1" spans="1:25" x14ac:dyDescent="0.2">
      <c r="A1" s="734" t="s">
        <v>9</v>
      </c>
      <c r="B1" s="734"/>
      <c r="C1" s="734"/>
    </row>
    <row r="2" spans="1:25" ht="13.5" customHeight="1" x14ac:dyDescent="0.2">
      <c r="A2" s="990" t="s">
        <v>28</v>
      </c>
      <c r="B2" s="990"/>
      <c r="C2" s="990"/>
      <c r="D2" s="990"/>
      <c r="E2" s="990"/>
      <c r="F2" s="990"/>
      <c r="G2" s="990"/>
      <c r="H2" s="990"/>
      <c r="I2" s="990"/>
      <c r="J2" s="990"/>
      <c r="K2" s="990"/>
      <c r="L2" s="990"/>
      <c r="M2" s="990"/>
      <c r="N2" s="990"/>
      <c r="O2" s="990"/>
      <c r="P2" s="990"/>
      <c r="Q2" s="990"/>
      <c r="R2" s="990"/>
      <c r="S2" s="990"/>
      <c r="T2" s="990"/>
      <c r="U2" s="990"/>
    </row>
    <row r="3" spans="1:25" x14ac:dyDescent="0.2">
      <c r="A3" s="990"/>
      <c r="B3" s="990"/>
      <c r="C3" s="990"/>
      <c r="D3" s="990"/>
      <c r="E3" s="990"/>
      <c r="F3" s="990"/>
      <c r="G3" s="990"/>
      <c r="H3" s="990"/>
      <c r="I3" s="990"/>
      <c r="J3" s="990"/>
      <c r="K3" s="990"/>
      <c r="L3" s="990"/>
      <c r="M3" s="990"/>
      <c r="N3" s="990"/>
      <c r="O3" s="990"/>
      <c r="P3" s="990"/>
      <c r="Q3" s="990"/>
      <c r="R3" s="990"/>
      <c r="S3" s="990"/>
      <c r="T3" s="990"/>
      <c r="U3" s="990"/>
    </row>
    <row r="4" spans="1:25" x14ac:dyDescent="0.2">
      <c r="A4" s="990"/>
      <c r="B4" s="990"/>
      <c r="C4" s="990"/>
      <c r="D4" s="990"/>
      <c r="E4" s="990"/>
      <c r="F4" s="990"/>
      <c r="G4" s="990"/>
      <c r="H4" s="990"/>
      <c r="I4" s="990"/>
      <c r="J4" s="990"/>
      <c r="K4" s="990"/>
      <c r="L4" s="990"/>
      <c r="M4" s="990"/>
      <c r="N4" s="990"/>
      <c r="O4" s="990"/>
      <c r="P4" s="990"/>
      <c r="Q4" s="990"/>
      <c r="R4" s="990"/>
      <c r="S4" s="990"/>
      <c r="T4" s="990"/>
      <c r="U4" s="990"/>
    </row>
    <row r="5" spans="1:25" x14ac:dyDescent="0.2">
      <c r="A5" s="990"/>
      <c r="B5" s="990"/>
      <c r="C5" s="990"/>
      <c r="D5" s="990"/>
      <c r="E5" s="990"/>
      <c r="F5" s="990"/>
      <c r="G5" s="990"/>
      <c r="H5" s="990"/>
      <c r="I5" s="990"/>
      <c r="J5" s="990"/>
      <c r="K5" s="990"/>
      <c r="L5" s="990"/>
      <c r="M5" s="990"/>
      <c r="N5" s="990"/>
      <c r="O5" s="990"/>
      <c r="P5" s="990"/>
      <c r="Q5" s="990"/>
      <c r="R5" s="990"/>
      <c r="S5" s="990"/>
      <c r="T5" s="990"/>
      <c r="U5" s="990"/>
    </row>
    <row r="6" spans="1:25" x14ac:dyDescent="0.2">
      <c r="A6" s="990"/>
      <c r="B6" s="990"/>
      <c r="C6" s="990"/>
      <c r="D6" s="990"/>
      <c r="E6" s="990"/>
      <c r="F6" s="990"/>
      <c r="G6" s="990"/>
      <c r="H6" s="990"/>
      <c r="I6" s="990"/>
      <c r="J6" s="990"/>
      <c r="K6" s="990"/>
      <c r="L6" s="990"/>
      <c r="M6" s="990"/>
      <c r="N6" s="990"/>
      <c r="O6" s="990"/>
      <c r="P6" s="990"/>
      <c r="Q6" s="990"/>
      <c r="R6" s="990"/>
      <c r="S6" s="990"/>
      <c r="T6" s="990"/>
      <c r="U6" s="990"/>
    </row>
    <row r="7" spans="1:25" x14ac:dyDescent="0.2">
      <c r="A7" s="990"/>
      <c r="B7" s="990"/>
      <c r="C7" s="990"/>
      <c r="D7" s="990"/>
      <c r="E7" s="990"/>
      <c r="F7" s="990"/>
      <c r="G7" s="990"/>
      <c r="H7" s="990"/>
      <c r="I7" s="990"/>
      <c r="J7" s="990"/>
      <c r="K7" s="990"/>
      <c r="L7" s="990"/>
      <c r="M7" s="990"/>
      <c r="N7" s="990"/>
      <c r="O7" s="990"/>
      <c r="P7" s="990"/>
      <c r="Q7" s="990"/>
      <c r="R7" s="990"/>
      <c r="S7" s="990"/>
      <c r="T7" s="990"/>
      <c r="U7" s="990"/>
    </row>
    <row r="8" spans="1:25" x14ac:dyDescent="0.2">
      <c r="A8" s="37"/>
      <c r="B8" s="37"/>
      <c r="C8" s="37"/>
      <c r="D8" s="37"/>
      <c r="E8" s="37"/>
      <c r="F8" s="37"/>
      <c r="G8" s="37"/>
      <c r="H8" s="37"/>
      <c r="I8" s="37"/>
      <c r="J8" s="37"/>
      <c r="K8" s="37"/>
      <c r="L8" s="37"/>
      <c r="M8" s="37"/>
      <c r="N8" s="37"/>
      <c r="O8" s="37"/>
      <c r="P8" s="37"/>
      <c r="Q8" s="37"/>
      <c r="R8" s="37"/>
      <c r="S8" s="37"/>
      <c r="T8" s="37"/>
      <c r="U8" s="37"/>
    </row>
    <row r="9" spans="1:25" ht="13.8" thickBot="1" x14ac:dyDescent="0.25">
      <c r="B9" s="1"/>
    </row>
    <row r="10" spans="1:25" ht="10.5" customHeight="1" x14ac:dyDescent="0.2">
      <c r="A10" s="983" t="s">
        <v>0</v>
      </c>
      <c r="B10" s="541" t="s">
        <v>10</v>
      </c>
      <c r="C10" s="11">
        <v>1</v>
      </c>
      <c r="D10" s="613" t="s">
        <v>12</v>
      </c>
      <c r="E10" s="986" t="s">
        <v>1</v>
      </c>
      <c r="F10" s="987"/>
      <c r="G10" s="987"/>
      <c r="H10" s="987"/>
      <c r="I10" s="987"/>
      <c r="J10" s="987"/>
      <c r="K10" s="987"/>
      <c r="L10" s="987"/>
      <c r="M10" s="986" t="s">
        <v>8</v>
      </c>
      <c r="N10" s="987"/>
      <c r="O10" s="987"/>
      <c r="P10" s="987"/>
      <c r="Q10" s="10">
        <v>2</v>
      </c>
      <c r="R10" s="992" t="s">
        <v>18</v>
      </c>
      <c r="S10" s="9">
        <v>3</v>
      </c>
      <c r="T10" s="532" t="s">
        <v>17</v>
      </c>
      <c r="U10" s="997" t="s">
        <v>7</v>
      </c>
      <c r="V10" s="1006" t="s">
        <v>2</v>
      </c>
      <c r="W10" s="1006" t="s">
        <v>19</v>
      </c>
      <c r="X10" s="1009" t="s">
        <v>15</v>
      </c>
      <c r="Y10" s="1012" t="s">
        <v>16</v>
      </c>
    </row>
    <row r="11" spans="1:25" ht="10.5" customHeight="1" x14ac:dyDescent="0.2">
      <c r="A11" s="984"/>
      <c r="B11" s="542"/>
      <c r="C11" s="1015" t="s">
        <v>11</v>
      </c>
      <c r="D11" s="614"/>
      <c r="E11" s="988"/>
      <c r="F11" s="989"/>
      <c r="G11" s="989"/>
      <c r="H11" s="989"/>
      <c r="I11" s="989"/>
      <c r="J11" s="989"/>
      <c r="K11" s="989"/>
      <c r="L11" s="989"/>
      <c r="M11" s="988"/>
      <c r="N11" s="989"/>
      <c r="O11" s="989"/>
      <c r="P11" s="991"/>
      <c r="Q11" s="1018" t="s">
        <v>13</v>
      </c>
      <c r="R11" s="993"/>
      <c r="S11" s="1020" t="s">
        <v>14</v>
      </c>
      <c r="T11" s="995"/>
      <c r="U11" s="998"/>
      <c r="V11" s="1007"/>
      <c r="W11" s="1007"/>
      <c r="X11" s="1010"/>
      <c r="Y11" s="1013"/>
    </row>
    <row r="12" spans="1:25" ht="10.5" customHeight="1" x14ac:dyDescent="0.2">
      <c r="A12" s="984"/>
      <c r="B12" s="542"/>
      <c r="C12" s="1016"/>
      <c r="D12" s="614"/>
      <c r="E12" s="1023" t="s">
        <v>20</v>
      </c>
      <c r="F12" s="1026" t="s">
        <v>3</v>
      </c>
      <c r="G12" s="1026" t="s">
        <v>4</v>
      </c>
      <c r="H12" s="1027" t="s">
        <v>21</v>
      </c>
      <c r="I12" s="1023" t="s">
        <v>22</v>
      </c>
      <c r="J12" s="1000" t="s">
        <v>5</v>
      </c>
      <c r="K12" s="1000" t="s">
        <v>6</v>
      </c>
      <c r="L12" s="1000" t="s">
        <v>23</v>
      </c>
      <c r="M12" s="1023" t="s">
        <v>24</v>
      </c>
      <c r="N12" s="1000" t="s">
        <v>25</v>
      </c>
      <c r="O12" s="1000" t="s">
        <v>26</v>
      </c>
      <c r="P12" s="1003" t="s">
        <v>27</v>
      </c>
      <c r="Q12" s="1019"/>
      <c r="R12" s="993"/>
      <c r="S12" s="1021"/>
      <c r="T12" s="995"/>
      <c r="U12" s="998"/>
      <c r="V12" s="1007"/>
      <c r="W12" s="1007"/>
      <c r="X12" s="1010"/>
      <c r="Y12" s="1013"/>
    </row>
    <row r="13" spans="1:25" ht="10.5" customHeight="1" x14ac:dyDescent="0.2">
      <c r="A13" s="984"/>
      <c r="B13" s="542"/>
      <c r="C13" s="1016"/>
      <c r="D13" s="614"/>
      <c r="E13" s="1024"/>
      <c r="F13" s="1001"/>
      <c r="G13" s="1001"/>
      <c r="H13" s="1028"/>
      <c r="I13" s="1024"/>
      <c r="J13" s="1001"/>
      <c r="K13" s="1001"/>
      <c r="L13" s="1001"/>
      <c r="M13" s="1024"/>
      <c r="N13" s="1001"/>
      <c r="O13" s="1001"/>
      <c r="P13" s="1004"/>
      <c r="Q13" s="1019"/>
      <c r="R13" s="993"/>
      <c r="S13" s="1021"/>
      <c r="T13" s="995"/>
      <c r="U13" s="998"/>
      <c r="V13" s="1007"/>
      <c r="W13" s="1007"/>
      <c r="X13" s="1010"/>
      <c r="Y13" s="1013"/>
    </row>
    <row r="14" spans="1:25" ht="10.5" customHeight="1" x14ac:dyDescent="0.2">
      <c r="A14" s="984"/>
      <c r="B14" s="542"/>
      <c r="C14" s="1016"/>
      <c r="D14" s="614"/>
      <c r="E14" s="1024"/>
      <c r="F14" s="1001"/>
      <c r="G14" s="1001"/>
      <c r="H14" s="1028"/>
      <c r="I14" s="1024"/>
      <c r="J14" s="1001"/>
      <c r="K14" s="1001"/>
      <c r="L14" s="1001"/>
      <c r="M14" s="1024"/>
      <c r="N14" s="1001"/>
      <c r="O14" s="1001"/>
      <c r="P14" s="1004"/>
      <c r="Q14" s="1019"/>
      <c r="R14" s="993"/>
      <c r="S14" s="1021"/>
      <c r="T14" s="995"/>
      <c r="U14" s="998"/>
      <c r="V14" s="1007"/>
      <c r="W14" s="1007"/>
      <c r="X14" s="1010"/>
      <c r="Y14" s="1013"/>
    </row>
    <row r="15" spans="1:25" ht="10.5" customHeight="1" x14ac:dyDescent="0.2">
      <c r="A15" s="984"/>
      <c r="B15" s="542"/>
      <c r="C15" s="1016"/>
      <c r="D15" s="614"/>
      <c r="E15" s="1024"/>
      <c r="F15" s="1001"/>
      <c r="G15" s="1001"/>
      <c r="H15" s="1028"/>
      <c r="I15" s="1024"/>
      <c r="J15" s="1001"/>
      <c r="K15" s="1001"/>
      <c r="L15" s="1001"/>
      <c r="M15" s="1024"/>
      <c r="N15" s="1001"/>
      <c r="O15" s="1001"/>
      <c r="P15" s="1004"/>
      <c r="Q15" s="1019"/>
      <c r="R15" s="993"/>
      <c r="S15" s="1021"/>
      <c r="T15" s="995"/>
      <c r="U15" s="998"/>
      <c r="V15" s="1007"/>
      <c r="W15" s="1007"/>
      <c r="X15" s="1010"/>
      <c r="Y15" s="1013"/>
    </row>
    <row r="16" spans="1:25" ht="10.5" customHeight="1" x14ac:dyDescent="0.2">
      <c r="A16" s="984"/>
      <c r="B16" s="542"/>
      <c r="C16" s="1016"/>
      <c r="D16" s="614"/>
      <c r="E16" s="1024"/>
      <c r="F16" s="1001"/>
      <c r="G16" s="1001"/>
      <c r="H16" s="1028"/>
      <c r="I16" s="1024"/>
      <c r="J16" s="1001"/>
      <c r="K16" s="1001"/>
      <c r="L16" s="1001"/>
      <c r="M16" s="1024"/>
      <c r="N16" s="1001"/>
      <c r="O16" s="1001"/>
      <c r="P16" s="1004"/>
      <c r="Q16" s="1019"/>
      <c r="R16" s="993"/>
      <c r="S16" s="1021"/>
      <c r="T16" s="995"/>
      <c r="U16" s="998"/>
      <c r="V16" s="1007"/>
      <c r="W16" s="1007"/>
      <c r="X16" s="1010"/>
      <c r="Y16" s="1013"/>
    </row>
    <row r="17" spans="1:25" ht="10.5" customHeight="1" x14ac:dyDescent="0.2">
      <c r="A17" s="984"/>
      <c r="B17" s="542"/>
      <c r="C17" s="1016"/>
      <c r="D17" s="614"/>
      <c r="E17" s="1024"/>
      <c r="F17" s="1001"/>
      <c r="G17" s="1001"/>
      <c r="H17" s="1028"/>
      <c r="I17" s="1024"/>
      <c r="J17" s="1001"/>
      <c r="K17" s="1001"/>
      <c r="L17" s="1001"/>
      <c r="M17" s="1024"/>
      <c r="N17" s="1001"/>
      <c r="O17" s="1001"/>
      <c r="P17" s="1004"/>
      <c r="Q17" s="1019"/>
      <c r="R17" s="993"/>
      <c r="S17" s="1021"/>
      <c r="T17" s="995"/>
      <c r="U17" s="998"/>
      <c r="V17" s="1007"/>
      <c r="W17" s="1007"/>
      <c r="X17" s="1010"/>
      <c r="Y17" s="1013"/>
    </row>
    <row r="18" spans="1:25" ht="10.5" customHeight="1" x14ac:dyDescent="0.2">
      <c r="A18" s="984"/>
      <c r="B18" s="542"/>
      <c r="C18" s="1016"/>
      <c r="D18" s="614"/>
      <c r="E18" s="1024"/>
      <c r="F18" s="1001"/>
      <c r="G18" s="1001"/>
      <c r="H18" s="1028"/>
      <c r="I18" s="1024"/>
      <c r="J18" s="1001"/>
      <c r="K18" s="1001"/>
      <c r="L18" s="1001"/>
      <c r="M18" s="1024"/>
      <c r="N18" s="1001"/>
      <c r="O18" s="1001"/>
      <c r="P18" s="1004"/>
      <c r="Q18" s="1019"/>
      <c r="R18" s="993"/>
      <c r="S18" s="1021"/>
      <c r="T18" s="995"/>
      <c r="U18" s="998"/>
      <c r="V18" s="1007"/>
      <c r="W18" s="1007"/>
      <c r="X18" s="1010"/>
      <c r="Y18" s="1013"/>
    </row>
    <row r="19" spans="1:25" ht="10.5" customHeight="1" x14ac:dyDescent="0.2">
      <c r="A19" s="984"/>
      <c r="B19" s="542"/>
      <c r="C19" s="1017"/>
      <c r="D19" s="614"/>
      <c r="E19" s="1025"/>
      <c r="F19" s="1002"/>
      <c r="G19" s="1002"/>
      <c r="H19" s="1029"/>
      <c r="I19" s="1025"/>
      <c r="J19" s="1002"/>
      <c r="K19" s="1002"/>
      <c r="L19" s="1002"/>
      <c r="M19" s="1025"/>
      <c r="N19" s="1002"/>
      <c r="O19" s="1002"/>
      <c r="P19" s="1005"/>
      <c r="Q19" s="1019"/>
      <c r="R19" s="994"/>
      <c r="S19" s="1022"/>
      <c r="T19" s="996"/>
      <c r="U19" s="999"/>
      <c r="V19" s="1008"/>
      <c r="W19" s="1008"/>
      <c r="X19" s="1011"/>
      <c r="Y19" s="1014"/>
    </row>
    <row r="20" spans="1:25" ht="10.5" customHeight="1" x14ac:dyDescent="0.2">
      <c r="A20" s="984"/>
      <c r="B20" s="985"/>
      <c r="C20" s="12">
        <v>10</v>
      </c>
      <c r="D20" s="3"/>
      <c r="E20" s="4">
        <v>14</v>
      </c>
      <c r="F20" s="2">
        <v>12</v>
      </c>
      <c r="G20" s="2">
        <v>8</v>
      </c>
      <c r="H20" s="6">
        <v>6</v>
      </c>
      <c r="I20" s="4">
        <v>8</v>
      </c>
      <c r="J20" s="8">
        <v>10</v>
      </c>
      <c r="K20" s="2">
        <v>6</v>
      </c>
      <c r="L20" s="2">
        <v>6</v>
      </c>
      <c r="M20" s="4">
        <v>8</v>
      </c>
      <c r="N20" s="2">
        <v>10</v>
      </c>
      <c r="O20" s="2">
        <v>8</v>
      </c>
      <c r="P20" s="3">
        <v>4</v>
      </c>
      <c r="Q20" s="26">
        <v>70</v>
      </c>
      <c r="R20" s="2"/>
      <c r="S20" s="5">
        <v>30</v>
      </c>
      <c r="T20" s="3"/>
      <c r="U20" s="13">
        <v>30</v>
      </c>
      <c r="V20" s="2">
        <v>32</v>
      </c>
      <c r="W20" s="2">
        <v>22</v>
      </c>
      <c r="X20" s="6">
        <v>16</v>
      </c>
      <c r="Y20" s="7">
        <v>100</v>
      </c>
    </row>
    <row r="21" spans="1:25" ht="15" customHeight="1" x14ac:dyDescent="0.2">
      <c r="A21" s="20"/>
      <c r="B21" s="27"/>
      <c r="C21" s="14"/>
      <c r="D21" s="22"/>
      <c r="E21" s="14">
        <v>14</v>
      </c>
      <c r="F21" s="16">
        <v>12</v>
      </c>
      <c r="G21" s="16">
        <v>8</v>
      </c>
      <c r="H21" s="17">
        <v>6</v>
      </c>
      <c r="I21" s="14">
        <v>8</v>
      </c>
      <c r="J21" s="18">
        <v>10</v>
      </c>
      <c r="K21" s="16">
        <v>6</v>
      </c>
      <c r="L21" s="16">
        <v>6</v>
      </c>
      <c r="M21" s="14"/>
      <c r="N21" s="17"/>
      <c r="O21" s="17"/>
      <c r="P21" s="15"/>
      <c r="Q21" s="14">
        <v>70</v>
      </c>
      <c r="R21" s="23"/>
      <c r="S21" s="16"/>
      <c r="T21" s="22"/>
      <c r="U21" s="14"/>
      <c r="V21" s="16"/>
      <c r="W21" s="16"/>
      <c r="X21" s="17"/>
      <c r="Y21" s="19"/>
    </row>
    <row r="22" spans="1:25" ht="15" customHeight="1" x14ac:dyDescent="0.2">
      <c r="A22" s="28"/>
      <c r="B22" s="29"/>
      <c r="C22" s="30"/>
      <c r="D22" s="31"/>
      <c r="E22" s="30"/>
      <c r="F22" s="30"/>
      <c r="G22" s="30"/>
      <c r="H22" s="30"/>
      <c r="I22" s="30"/>
      <c r="J22" s="30"/>
      <c r="K22" s="30"/>
      <c r="L22" s="30"/>
      <c r="M22" s="30"/>
      <c r="N22" s="30"/>
      <c r="O22" s="30"/>
      <c r="P22" s="30"/>
      <c r="Q22" s="30"/>
      <c r="R22" s="31"/>
      <c r="S22" s="30"/>
      <c r="T22" s="31"/>
      <c r="U22" s="30"/>
      <c r="V22" s="30"/>
      <c r="W22" s="30"/>
      <c r="X22" s="30"/>
      <c r="Y22" s="30"/>
    </row>
    <row r="23" spans="1:25" ht="15" customHeight="1" x14ac:dyDescent="0.2">
      <c r="A23" s="32"/>
      <c r="B23" s="33"/>
      <c r="C23" s="34"/>
      <c r="D23" s="25"/>
      <c r="E23" s="34"/>
      <c r="F23" s="34"/>
      <c r="G23" s="34"/>
      <c r="H23" s="34"/>
      <c r="I23" s="34"/>
      <c r="J23" s="34"/>
      <c r="K23" s="34"/>
      <c r="L23" s="34"/>
      <c r="M23" s="34"/>
      <c r="N23" s="34"/>
      <c r="O23" s="34"/>
      <c r="P23" s="34"/>
      <c r="Q23" s="34"/>
      <c r="R23" s="25"/>
      <c r="S23" s="34"/>
      <c r="T23" s="25"/>
      <c r="U23" s="34"/>
      <c r="V23" s="34"/>
      <c r="W23" s="34"/>
      <c r="X23" s="34"/>
      <c r="Y23" s="34"/>
    </row>
    <row r="24" spans="1:25" ht="15" customHeight="1" x14ac:dyDescent="0.2">
      <c r="A24" s="20"/>
      <c r="B24" s="21"/>
      <c r="C24" s="14"/>
      <c r="D24" s="22"/>
      <c r="E24" s="14">
        <v>14</v>
      </c>
      <c r="F24" s="16">
        <v>12</v>
      </c>
      <c r="G24" s="16">
        <v>8</v>
      </c>
      <c r="H24" s="17">
        <v>6</v>
      </c>
      <c r="I24" s="14">
        <v>8</v>
      </c>
      <c r="J24" s="18">
        <v>10</v>
      </c>
      <c r="K24" s="16">
        <v>6</v>
      </c>
      <c r="L24" s="16">
        <v>6</v>
      </c>
      <c r="M24" s="35">
        <v>8</v>
      </c>
      <c r="N24" s="17"/>
      <c r="O24" s="17"/>
      <c r="P24" s="15"/>
      <c r="Q24" s="35">
        <v>78</v>
      </c>
      <c r="R24" s="23"/>
      <c r="S24" s="36">
        <v>8</v>
      </c>
      <c r="T24" s="22"/>
      <c r="U24" s="14"/>
      <c r="V24" s="16"/>
      <c r="W24" s="16"/>
      <c r="X24" s="17"/>
      <c r="Y24" s="19"/>
    </row>
    <row r="25" spans="1:25" ht="15" customHeight="1" x14ac:dyDescent="0.2">
      <c r="A25" s="20"/>
      <c r="B25" s="21"/>
      <c r="C25" s="14"/>
      <c r="D25" s="22"/>
      <c r="E25" s="14"/>
      <c r="F25" s="16"/>
      <c r="G25" s="16"/>
      <c r="H25" s="17"/>
      <c r="I25" s="14"/>
      <c r="J25" s="18"/>
      <c r="K25" s="16"/>
      <c r="L25" s="16"/>
      <c r="M25" s="14"/>
      <c r="N25" s="17"/>
      <c r="O25" s="17"/>
      <c r="P25" s="15"/>
      <c r="Q25" s="14"/>
      <c r="R25" s="23"/>
      <c r="S25" s="16"/>
      <c r="T25" s="22"/>
      <c r="U25" s="14"/>
      <c r="V25" s="16"/>
      <c r="W25" s="16"/>
      <c r="X25" s="17"/>
      <c r="Y25" s="19"/>
    </row>
    <row r="26" spans="1:25" ht="15" customHeight="1" x14ac:dyDescent="0.2">
      <c r="A26" s="20"/>
      <c r="B26" s="21"/>
      <c r="C26" s="14"/>
      <c r="D26" s="22"/>
      <c r="E26" s="14"/>
      <c r="F26" s="16"/>
      <c r="G26" s="16"/>
      <c r="H26" s="17"/>
      <c r="I26" s="14"/>
      <c r="J26" s="18"/>
      <c r="K26" s="16"/>
      <c r="L26" s="16"/>
      <c r="M26" s="14"/>
      <c r="N26" s="17"/>
      <c r="O26" s="17"/>
      <c r="P26" s="15"/>
      <c r="Q26" s="14"/>
      <c r="R26" s="23"/>
      <c r="S26" s="16"/>
      <c r="T26" s="22"/>
      <c r="U26" s="14"/>
      <c r="V26" s="16"/>
      <c r="W26" s="16"/>
      <c r="X26" s="17"/>
      <c r="Y26" s="19"/>
    </row>
    <row r="27" spans="1:25" ht="15" customHeight="1" x14ac:dyDescent="0.2">
      <c r="A27" s="20"/>
      <c r="B27" s="21"/>
      <c r="C27" s="14"/>
      <c r="D27" s="22"/>
      <c r="E27" s="14"/>
      <c r="F27" s="16"/>
      <c r="G27" s="16"/>
      <c r="H27" s="17"/>
      <c r="I27" s="14"/>
      <c r="J27" s="18"/>
      <c r="K27" s="16"/>
      <c r="L27" s="16"/>
      <c r="M27" s="14"/>
      <c r="N27" s="17"/>
      <c r="O27" s="17"/>
      <c r="P27" s="15"/>
      <c r="Q27" s="14"/>
      <c r="R27" s="23"/>
      <c r="S27" s="16"/>
      <c r="T27" s="22"/>
      <c r="U27" s="14"/>
      <c r="V27" s="16"/>
      <c r="W27" s="16"/>
      <c r="X27" s="17"/>
      <c r="Y27" s="19"/>
    </row>
    <row r="28" spans="1:25" x14ac:dyDescent="0.2">
      <c r="C28" s="24"/>
      <c r="D28" s="24"/>
      <c r="E28" s="24"/>
      <c r="F28" s="24"/>
      <c r="G28" s="24"/>
      <c r="H28" s="24"/>
      <c r="I28" s="24"/>
      <c r="J28" s="24"/>
      <c r="K28" s="24"/>
      <c r="L28" s="24"/>
      <c r="M28" s="24"/>
      <c r="N28" s="24"/>
      <c r="O28" s="24"/>
      <c r="P28" s="24"/>
      <c r="Q28" s="24"/>
      <c r="R28" s="24"/>
      <c r="S28" s="24"/>
      <c r="T28" s="24"/>
      <c r="U28" s="24"/>
      <c r="V28" s="24"/>
      <c r="W28" s="24"/>
      <c r="X28" s="24"/>
      <c r="Y28" s="24"/>
    </row>
  </sheetData>
  <mergeCells count="29">
    <mergeCell ref="V10:V19"/>
    <mergeCell ref="W10:W19"/>
    <mergeCell ref="X10:X19"/>
    <mergeCell ref="Y10:Y19"/>
    <mergeCell ref="C11:C19"/>
    <mergeCell ref="Q11:Q19"/>
    <mergeCell ref="S11:S19"/>
    <mergeCell ref="E12:E19"/>
    <mergeCell ref="F12:F19"/>
    <mergeCell ref="G12:G19"/>
    <mergeCell ref="H12:H19"/>
    <mergeCell ref="I12:I19"/>
    <mergeCell ref="J12:J19"/>
    <mergeCell ref="K12:K19"/>
    <mergeCell ref="L12:L19"/>
    <mergeCell ref="M12:M19"/>
    <mergeCell ref="A1:C1"/>
    <mergeCell ref="A10:A20"/>
    <mergeCell ref="B10:B20"/>
    <mergeCell ref="D10:D19"/>
    <mergeCell ref="E10:L11"/>
    <mergeCell ref="A2:U7"/>
    <mergeCell ref="M10:P11"/>
    <mergeCell ref="R10:R19"/>
    <mergeCell ref="T10:T19"/>
    <mergeCell ref="U10:U19"/>
    <mergeCell ref="N12:N19"/>
    <mergeCell ref="O12:O19"/>
    <mergeCell ref="P12:P19"/>
  </mergeCells>
  <phoneticPr fontId="1"/>
  <pageMargins left="0.51181102362204722" right="0.31496062992125984"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国語</vt:lpstr>
      <vt:lpstr>算数</vt:lpstr>
      <vt:lpstr>アンケート集計</vt:lpstr>
      <vt:lpstr>総得点一覧表</vt:lpstr>
      <vt:lpstr>成績票</vt:lpstr>
      <vt:lpstr>評価基準表</vt:lpstr>
      <vt:lpstr>グラフの修正</vt:lpstr>
      <vt:lpstr>正しく計算されない</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saitou</dc:creator>
  <cp:lastModifiedBy>隆 齊藤</cp:lastModifiedBy>
  <cp:lastPrinted>2025-11-04T10:15:55Z</cp:lastPrinted>
  <dcterms:created xsi:type="dcterms:W3CDTF">2021-09-13T08:31:27Z</dcterms:created>
  <dcterms:modified xsi:type="dcterms:W3CDTF">2025-11-05T10:37:16Z</dcterms:modified>
</cp:coreProperties>
</file>