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得点集計表\R7小・得点集計表\"/>
    </mc:Choice>
  </mc:AlternateContent>
  <xr:revisionPtr revIDLastSave="0" documentId="13_ncr:1_{AB1926BC-0270-4296-B062-D6ED8D0BC675}" xr6:coauthVersionLast="47" xr6:coauthVersionMax="47" xr10:uidLastSave="{00000000-0000-0000-0000-000000000000}"/>
  <bookViews>
    <workbookView xWindow="-108" yWindow="-108" windowWidth="23256" windowHeight="12456" activeTab="3" xr2:uid="{00000000-000D-0000-FFFF-FFFF00000000}"/>
  </bookViews>
  <sheets>
    <sheet name="国語" sheetId="11" r:id="rId1"/>
    <sheet name="社会" sheetId="12" r:id="rId2"/>
    <sheet name="算数" sheetId="13" r:id="rId3"/>
    <sheet name="理科" sheetId="14" r:id="rId4"/>
    <sheet name="アンケート集計" sheetId="18" r:id="rId5"/>
    <sheet name="総得点一覧表" sheetId="10" r:id="rId6"/>
    <sheet name="成績票" sheetId="15" r:id="rId7"/>
    <sheet name="評価基準表" sheetId="17" r:id="rId8"/>
    <sheet name="グラフの修正" sheetId="16" r:id="rId9"/>
    <sheet name="正しく計算されない"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0" i="18" l="1"/>
  <c r="AT49" i="18"/>
  <c r="AT48" i="18"/>
  <c r="AT47" i="18"/>
  <c r="AS50" i="18"/>
  <c r="AS49" i="18"/>
  <c r="AS48" i="18"/>
  <c r="AS47" i="18"/>
  <c r="AR50" i="18"/>
  <c r="AR49" i="18"/>
  <c r="AR48" i="18"/>
  <c r="AR47" i="18"/>
  <c r="AQ50" i="18"/>
  <c r="AQ49" i="18"/>
  <c r="AQ48" i="18"/>
  <c r="AQ47" i="18"/>
  <c r="AP50" i="18"/>
  <c r="AP49" i="18"/>
  <c r="AP48" i="18"/>
  <c r="AP47" i="18"/>
  <c r="AU13" i="18"/>
  <c r="AG50" i="18"/>
  <c r="AG49" i="18"/>
  <c r="AG48" i="18"/>
  <c r="AG47" i="18"/>
  <c r="AF50" i="18"/>
  <c r="AF49" i="18"/>
  <c r="AF48" i="18"/>
  <c r="AF47" i="18"/>
  <c r="AE50" i="18"/>
  <c r="AE49" i="18"/>
  <c r="AE48" i="18"/>
  <c r="AE47" i="18"/>
  <c r="AD50" i="18"/>
  <c r="AD49" i="18"/>
  <c r="AD48" i="18"/>
  <c r="AD47" i="18"/>
  <c r="AC50" i="18"/>
  <c r="AC49" i="18"/>
  <c r="AC48" i="18"/>
  <c r="AC47" i="18"/>
  <c r="AH7" i="18"/>
  <c r="U6" i="18"/>
  <c r="G50" i="18"/>
  <c r="G49" i="18"/>
  <c r="G48" i="18"/>
  <c r="G47" i="18"/>
  <c r="F50" i="18"/>
  <c r="F49" i="18"/>
  <c r="F48" i="18"/>
  <c r="F47" i="18"/>
  <c r="E50" i="18"/>
  <c r="E49" i="18"/>
  <c r="E48" i="18"/>
  <c r="E47" i="18"/>
  <c r="D50" i="18"/>
  <c r="D49" i="18"/>
  <c r="D48" i="18"/>
  <c r="D47" i="18"/>
  <c r="C50" i="18"/>
  <c r="C49" i="18"/>
  <c r="C48" i="18"/>
  <c r="C47" i="18"/>
  <c r="C31" i="14" l="1"/>
  <c r="D31" i="14" s="1"/>
  <c r="C32" i="14"/>
  <c r="D32" i="14" s="1"/>
  <c r="C55" i="14"/>
  <c r="C24" i="14"/>
  <c r="D24" i="14" s="1"/>
  <c r="AN48" i="18"/>
  <c r="AO5" i="18"/>
  <c r="AO6" i="18"/>
  <c r="AO7" i="18"/>
  <c r="AO8" i="18"/>
  <c r="AO9" i="18"/>
  <c r="AO10" i="18"/>
  <c r="AO11" i="18"/>
  <c r="AO12" i="18"/>
  <c r="AO13" i="18"/>
  <c r="AO14" i="18"/>
  <c r="AO15" i="18"/>
  <c r="AO16" i="18"/>
  <c r="AO17" i="18"/>
  <c r="AO18" i="18"/>
  <c r="AO19" i="18"/>
  <c r="AO20" i="18"/>
  <c r="AO21" i="18"/>
  <c r="AO22" i="18"/>
  <c r="AO23" i="18"/>
  <c r="AO24" i="18"/>
  <c r="AO25" i="18"/>
  <c r="AO26" i="18"/>
  <c r="AO27" i="18"/>
  <c r="AO28" i="18"/>
  <c r="AO29" i="18"/>
  <c r="AO30" i="18"/>
  <c r="AO31" i="18"/>
  <c r="AO32" i="18"/>
  <c r="AO33" i="18"/>
  <c r="AO34" i="18"/>
  <c r="AO35" i="18"/>
  <c r="AO36" i="18"/>
  <c r="AO37" i="18"/>
  <c r="AO38" i="18"/>
  <c r="AO39" i="18"/>
  <c r="AO40" i="18"/>
  <c r="AO41" i="18"/>
  <c r="AO42" i="18"/>
  <c r="AO43" i="18"/>
  <c r="AO4" i="18"/>
  <c r="AN5" i="18"/>
  <c r="AN6" i="18"/>
  <c r="AN7" i="18"/>
  <c r="AN8" i="18"/>
  <c r="AN9" i="18"/>
  <c r="AN10" i="18"/>
  <c r="AN11" i="18"/>
  <c r="AN12" i="18"/>
  <c r="AN13" i="18"/>
  <c r="AN14" i="18"/>
  <c r="AN15" i="18"/>
  <c r="AN16" i="18"/>
  <c r="AN17" i="18"/>
  <c r="AN18" i="18"/>
  <c r="AN19" i="18"/>
  <c r="AN20" i="18"/>
  <c r="AN21" i="18"/>
  <c r="AN22" i="18"/>
  <c r="AN23" i="18"/>
  <c r="AN24" i="18"/>
  <c r="AN25" i="18"/>
  <c r="AN26" i="18"/>
  <c r="AN27" i="18"/>
  <c r="AN28" i="18"/>
  <c r="AN29" i="18"/>
  <c r="AN30" i="18"/>
  <c r="AN31" i="18"/>
  <c r="AN32" i="18"/>
  <c r="AN33" i="18"/>
  <c r="AN34" i="18"/>
  <c r="AN35" i="18"/>
  <c r="AN36" i="18"/>
  <c r="AN37" i="18"/>
  <c r="AN38" i="18"/>
  <c r="AN39" i="18"/>
  <c r="AN40" i="18"/>
  <c r="AN41" i="18"/>
  <c r="AN42" i="18"/>
  <c r="AN43" i="18"/>
  <c r="AN4" i="18"/>
  <c r="C26" i="13"/>
  <c r="AH14" i="18"/>
  <c r="C33" i="13" s="1"/>
  <c r="D33" i="13" s="1"/>
  <c r="AH4" i="18"/>
  <c r="C23" i="13" s="1"/>
  <c r="AA48" i="18"/>
  <c r="AB5" i="18"/>
  <c r="AB6" i="18"/>
  <c r="AB7" i="18"/>
  <c r="AB8" i="18"/>
  <c r="AB9" i="18"/>
  <c r="AB10" i="18"/>
  <c r="AB11" i="18"/>
  <c r="AB12" i="18"/>
  <c r="AB13" i="18"/>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 i="18"/>
  <c r="AA5" i="18"/>
  <c r="AA6" i="18"/>
  <c r="AA7" i="18"/>
  <c r="AA8" i="18"/>
  <c r="AA9" i="18"/>
  <c r="AA10" i="18"/>
  <c r="AA11" i="18"/>
  <c r="AA12" i="18"/>
  <c r="AA13" i="18"/>
  <c r="AA14" i="18"/>
  <c r="AA15" i="18"/>
  <c r="AA16" i="18"/>
  <c r="AA17" i="18"/>
  <c r="AA18" i="18"/>
  <c r="AA19" i="18"/>
  <c r="AA20" i="18"/>
  <c r="AA21" i="18"/>
  <c r="AA22" i="18"/>
  <c r="AA23" i="18"/>
  <c r="AA24" i="18"/>
  <c r="AA25" i="18"/>
  <c r="AA26" i="18"/>
  <c r="AA27" i="18"/>
  <c r="AA28" i="18"/>
  <c r="AA29" i="18"/>
  <c r="AA30" i="18"/>
  <c r="AA31" i="18"/>
  <c r="AA32" i="18"/>
  <c r="AA33" i="18"/>
  <c r="AA34" i="18"/>
  <c r="AA35" i="18"/>
  <c r="AA36" i="18"/>
  <c r="AA37" i="18"/>
  <c r="AA38" i="18"/>
  <c r="AA39" i="18"/>
  <c r="AA40" i="18"/>
  <c r="AA41" i="18"/>
  <c r="AA42" i="18"/>
  <c r="AA43" i="18"/>
  <c r="AA4" i="18"/>
  <c r="C25" i="12"/>
  <c r="C27" i="12"/>
  <c r="D27" i="12" s="1"/>
  <c r="C58" i="12"/>
  <c r="C27" i="11"/>
  <c r="D27" i="11" s="1"/>
  <c r="C28" i="11"/>
  <c r="D28" i="11" s="1"/>
  <c r="C51" i="11"/>
  <c r="C59" i="11"/>
  <c r="D59" i="11" s="1"/>
  <c r="T50" i="18"/>
  <c r="T49" i="18"/>
  <c r="T48" i="18"/>
  <c r="T47" i="18"/>
  <c r="S50" i="18"/>
  <c r="S49" i="18"/>
  <c r="S48" i="18"/>
  <c r="S47" i="18"/>
  <c r="R50" i="18"/>
  <c r="R49" i="18"/>
  <c r="R48" i="18"/>
  <c r="R47" i="18"/>
  <c r="Q50" i="18"/>
  <c r="Q49" i="18"/>
  <c r="Q48" i="18"/>
  <c r="Q47" i="18"/>
  <c r="P50" i="18"/>
  <c r="P49" i="18"/>
  <c r="P48" i="18"/>
  <c r="P47" i="18"/>
  <c r="N48" i="18"/>
  <c r="U14" i="18"/>
  <c r="C33" i="12" s="1"/>
  <c r="D33" i="12" s="1"/>
  <c r="U4" i="18"/>
  <c r="C23" i="12" s="1"/>
  <c r="O5" i="18"/>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 i="18"/>
  <c r="A48" i="18"/>
  <c r="B5" i="18"/>
  <c r="B6" i="18"/>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 i="18"/>
  <c r="AU43" i="18"/>
  <c r="C62" i="14" s="1"/>
  <c r="D62" i="14" s="1"/>
  <c r="AH43" i="18"/>
  <c r="C62" i="13" s="1"/>
  <c r="D62" i="13" s="1"/>
  <c r="U43" i="18"/>
  <c r="C62" i="12" s="1"/>
  <c r="D62" i="12" s="1"/>
  <c r="H43" i="18"/>
  <c r="C62" i="11" s="1"/>
  <c r="D62" i="11" s="1"/>
  <c r="AU42" i="18"/>
  <c r="C61" i="14" s="1"/>
  <c r="D61" i="14" s="1"/>
  <c r="AH42" i="18"/>
  <c r="C61" i="13" s="1"/>
  <c r="D61" i="13" s="1"/>
  <c r="U42" i="18"/>
  <c r="C61" i="12" s="1"/>
  <c r="D61" i="12" s="1"/>
  <c r="H42" i="18"/>
  <c r="C61" i="11" s="1"/>
  <c r="D61" i="11" s="1"/>
  <c r="AU41" i="18"/>
  <c r="C60" i="14" s="1"/>
  <c r="D60" i="14" s="1"/>
  <c r="AH41" i="18"/>
  <c r="C60" i="13" s="1"/>
  <c r="D60" i="13" s="1"/>
  <c r="U41" i="18"/>
  <c r="C60" i="12" s="1"/>
  <c r="D60" i="12" s="1"/>
  <c r="H41" i="18"/>
  <c r="C60" i="11" s="1"/>
  <c r="D60" i="11" s="1"/>
  <c r="AU40" i="18"/>
  <c r="C59" i="14" s="1"/>
  <c r="D59" i="14" s="1"/>
  <c r="AH40" i="18"/>
  <c r="C59" i="13" s="1"/>
  <c r="D59" i="13" s="1"/>
  <c r="U40" i="18"/>
  <c r="C59" i="12" s="1"/>
  <c r="D59" i="12" s="1"/>
  <c r="H40" i="18"/>
  <c r="AU39" i="18"/>
  <c r="C58" i="14" s="1"/>
  <c r="D58" i="14" s="1"/>
  <c r="AH39" i="18"/>
  <c r="C58" i="13" s="1"/>
  <c r="D58" i="13" s="1"/>
  <c r="U39" i="18"/>
  <c r="H39" i="18"/>
  <c r="C58" i="11" s="1"/>
  <c r="D58" i="11" s="1"/>
  <c r="AU38" i="18"/>
  <c r="C57" i="14" s="1"/>
  <c r="D57" i="14" s="1"/>
  <c r="AH38" i="18"/>
  <c r="C57" i="13" s="1"/>
  <c r="D57" i="13" s="1"/>
  <c r="U38" i="18"/>
  <c r="C57" i="12" s="1"/>
  <c r="D57" i="12" s="1"/>
  <c r="H38" i="18"/>
  <c r="C57" i="11" s="1"/>
  <c r="D57" i="11" s="1"/>
  <c r="AU37" i="18"/>
  <c r="C56" i="14" s="1"/>
  <c r="D56" i="14" s="1"/>
  <c r="AH37" i="18"/>
  <c r="C56" i="13" s="1"/>
  <c r="D56" i="13" s="1"/>
  <c r="U37" i="18"/>
  <c r="C56" i="12" s="1"/>
  <c r="D56" i="12" s="1"/>
  <c r="H37" i="18"/>
  <c r="C56" i="11" s="1"/>
  <c r="D56" i="11" s="1"/>
  <c r="AU36" i="18"/>
  <c r="AH36" i="18"/>
  <c r="C55" i="13" s="1"/>
  <c r="D55" i="13" s="1"/>
  <c r="U36" i="18"/>
  <c r="C55" i="12" s="1"/>
  <c r="D55" i="12" s="1"/>
  <c r="H36" i="18"/>
  <c r="C55" i="11" s="1"/>
  <c r="D55" i="11" s="1"/>
  <c r="AU35" i="18"/>
  <c r="C54" i="14" s="1"/>
  <c r="D54" i="14" s="1"/>
  <c r="AH35" i="18"/>
  <c r="C54" i="13" s="1"/>
  <c r="D54" i="13" s="1"/>
  <c r="U35" i="18"/>
  <c r="C54" i="12" s="1"/>
  <c r="D54" i="12" s="1"/>
  <c r="H35" i="18"/>
  <c r="C54" i="11" s="1"/>
  <c r="D54" i="11" s="1"/>
  <c r="AU34" i="18"/>
  <c r="C53" i="14" s="1"/>
  <c r="D53" i="14" s="1"/>
  <c r="AH34" i="18"/>
  <c r="C53" i="13" s="1"/>
  <c r="D53" i="13" s="1"/>
  <c r="U34" i="18"/>
  <c r="C53" i="12" s="1"/>
  <c r="D53" i="12" s="1"/>
  <c r="H34" i="18"/>
  <c r="C53" i="11" s="1"/>
  <c r="D53" i="11" s="1"/>
  <c r="AU33" i="18"/>
  <c r="C52" i="14" s="1"/>
  <c r="D52" i="14" s="1"/>
  <c r="AH33" i="18"/>
  <c r="C52" i="13" s="1"/>
  <c r="D52" i="13" s="1"/>
  <c r="U33" i="18"/>
  <c r="C52" i="12" s="1"/>
  <c r="D52" i="12" s="1"/>
  <c r="H33" i="18"/>
  <c r="C52" i="11" s="1"/>
  <c r="D52" i="11" s="1"/>
  <c r="AU32" i="18"/>
  <c r="C51" i="14" s="1"/>
  <c r="D51" i="14" s="1"/>
  <c r="AH32" i="18"/>
  <c r="C51" i="13" s="1"/>
  <c r="D51" i="13" s="1"/>
  <c r="U32" i="18"/>
  <c r="C51" i="12" s="1"/>
  <c r="D51" i="12" s="1"/>
  <c r="H32" i="18"/>
  <c r="AU31" i="18"/>
  <c r="C50" i="14" s="1"/>
  <c r="D50" i="14" s="1"/>
  <c r="AH31" i="18"/>
  <c r="C50" i="13" s="1"/>
  <c r="D50" i="13" s="1"/>
  <c r="U31" i="18"/>
  <c r="C50" i="12" s="1"/>
  <c r="D50" i="12" s="1"/>
  <c r="H31" i="18"/>
  <c r="C50" i="11" s="1"/>
  <c r="D50" i="11" s="1"/>
  <c r="AU30" i="18"/>
  <c r="C49" i="14" s="1"/>
  <c r="D49" i="14" s="1"/>
  <c r="AH30" i="18"/>
  <c r="C49" i="13" s="1"/>
  <c r="D49" i="13" s="1"/>
  <c r="U30" i="18"/>
  <c r="C49" i="12" s="1"/>
  <c r="D49" i="12" s="1"/>
  <c r="H30" i="18"/>
  <c r="C49" i="11" s="1"/>
  <c r="D49" i="11" s="1"/>
  <c r="AU29" i="18"/>
  <c r="C48" i="14" s="1"/>
  <c r="D48" i="14" s="1"/>
  <c r="AH29" i="18"/>
  <c r="C48" i="13" s="1"/>
  <c r="D48" i="13" s="1"/>
  <c r="U29" i="18"/>
  <c r="C48" i="12" s="1"/>
  <c r="D48" i="12" s="1"/>
  <c r="H29" i="18"/>
  <c r="C48" i="11" s="1"/>
  <c r="D48" i="11" s="1"/>
  <c r="AU28" i="18"/>
  <c r="C47" i="14" s="1"/>
  <c r="D47" i="14" s="1"/>
  <c r="AH28" i="18"/>
  <c r="C47" i="13" s="1"/>
  <c r="D47" i="13" s="1"/>
  <c r="U28" i="18"/>
  <c r="C47" i="12" s="1"/>
  <c r="D47" i="12" s="1"/>
  <c r="H28" i="18"/>
  <c r="C47" i="11" s="1"/>
  <c r="D47" i="11" s="1"/>
  <c r="AU27" i="18"/>
  <c r="C46" i="14" s="1"/>
  <c r="D46" i="14" s="1"/>
  <c r="AH27" i="18"/>
  <c r="C46" i="13" s="1"/>
  <c r="D46" i="13" s="1"/>
  <c r="U27" i="18"/>
  <c r="C46" i="12" s="1"/>
  <c r="D46" i="12" s="1"/>
  <c r="H27" i="18"/>
  <c r="C46" i="11" s="1"/>
  <c r="D46" i="11" s="1"/>
  <c r="AU26" i="18"/>
  <c r="C45" i="14" s="1"/>
  <c r="D45" i="14" s="1"/>
  <c r="AH26" i="18"/>
  <c r="C45" i="13" s="1"/>
  <c r="D45" i="13" s="1"/>
  <c r="U26" i="18"/>
  <c r="C45" i="12" s="1"/>
  <c r="D45" i="12" s="1"/>
  <c r="H26" i="18"/>
  <c r="C45" i="11" s="1"/>
  <c r="D45" i="11" s="1"/>
  <c r="AU25" i="18"/>
  <c r="C44" i="14" s="1"/>
  <c r="D44" i="14" s="1"/>
  <c r="AH25" i="18"/>
  <c r="C44" i="13" s="1"/>
  <c r="D44" i="13" s="1"/>
  <c r="U25" i="18"/>
  <c r="C44" i="12" s="1"/>
  <c r="D44" i="12" s="1"/>
  <c r="H25" i="18"/>
  <c r="C44" i="11" s="1"/>
  <c r="D44" i="11" s="1"/>
  <c r="AU24" i="18"/>
  <c r="C43" i="14" s="1"/>
  <c r="D43" i="14" s="1"/>
  <c r="AH24" i="18"/>
  <c r="C43" i="13" s="1"/>
  <c r="D43" i="13" s="1"/>
  <c r="U24" i="18"/>
  <c r="C43" i="12" s="1"/>
  <c r="D43" i="12" s="1"/>
  <c r="H24" i="18"/>
  <c r="C43" i="11" s="1"/>
  <c r="D43" i="11" s="1"/>
  <c r="AU23" i="18"/>
  <c r="C42" i="14" s="1"/>
  <c r="D42" i="14" s="1"/>
  <c r="AH23" i="18"/>
  <c r="C42" i="13" s="1"/>
  <c r="D42" i="13" s="1"/>
  <c r="U23" i="18"/>
  <c r="C42" i="12" s="1"/>
  <c r="D42" i="12" s="1"/>
  <c r="H23" i="18"/>
  <c r="C42" i="11" s="1"/>
  <c r="D42" i="11" s="1"/>
  <c r="AU22" i="18"/>
  <c r="C41" i="14" s="1"/>
  <c r="D41" i="14" s="1"/>
  <c r="AH22" i="18"/>
  <c r="C41" i="13" s="1"/>
  <c r="D41" i="13" s="1"/>
  <c r="U22" i="18"/>
  <c r="C41" i="12" s="1"/>
  <c r="D41" i="12" s="1"/>
  <c r="H22" i="18"/>
  <c r="C41" i="11" s="1"/>
  <c r="D41" i="11" s="1"/>
  <c r="AU21" i="18"/>
  <c r="C40" i="14" s="1"/>
  <c r="D40" i="14" s="1"/>
  <c r="AH21" i="18"/>
  <c r="C40" i="13" s="1"/>
  <c r="D40" i="13" s="1"/>
  <c r="U21" i="18"/>
  <c r="C40" i="12" s="1"/>
  <c r="D40" i="12" s="1"/>
  <c r="H21" i="18"/>
  <c r="C40" i="11" s="1"/>
  <c r="D40" i="11" s="1"/>
  <c r="AU20" i="18"/>
  <c r="C39" i="14" s="1"/>
  <c r="D39" i="14" s="1"/>
  <c r="AH20" i="18"/>
  <c r="C39" i="13" s="1"/>
  <c r="D39" i="13" s="1"/>
  <c r="U20" i="18"/>
  <c r="C39" i="12" s="1"/>
  <c r="D39" i="12" s="1"/>
  <c r="H20" i="18"/>
  <c r="C39" i="11" s="1"/>
  <c r="D39" i="11" s="1"/>
  <c r="AU19" i="18"/>
  <c r="C38" i="14" s="1"/>
  <c r="D38" i="14" s="1"/>
  <c r="AH19" i="18"/>
  <c r="C38" i="13" s="1"/>
  <c r="D38" i="13" s="1"/>
  <c r="U19" i="18"/>
  <c r="C38" i="12" s="1"/>
  <c r="D38" i="12" s="1"/>
  <c r="H19" i="18"/>
  <c r="C38" i="11" s="1"/>
  <c r="D38" i="11" s="1"/>
  <c r="AU18" i="18"/>
  <c r="C37" i="14" s="1"/>
  <c r="D37" i="14" s="1"/>
  <c r="AH18" i="18"/>
  <c r="C37" i="13" s="1"/>
  <c r="D37" i="13" s="1"/>
  <c r="U18" i="18"/>
  <c r="C37" i="12" s="1"/>
  <c r="D37" i="12" s="1"/>
  <c r="H18" i="18"/>
  <c r="C37" i="11" s="1"/>
  <c r="D37" i="11" s="1"/>
  <c r="AU17" i="18"/>
  <c r="C36" i="14" s="1"/>
  <c r="D36" i="14" s="1"/>
  <c r="AH17" i="18"/>
  <c r="C36" i="13" s="1"/>
  <c r="D36" i="13" s="1"/>
  <c r="U17" i="18"/>
  <c r="C36" i="12" s="1"/>
  <c r="D36" i="12" s="1"/>
  <c r="H17" i="18"/>
  <c r="C36" i="11" s="1"/>
  <c r="D36" i="11" s="1"/>
  <c r="AU16" i="18"/>
  <c r="C35" i="14" s="1"/>
  <c r="D35" i="14" s="1"/>
  <c r="AH16" i="18"/>
  <c r="C35" i="13" s="1"/>
  <c r="D35" i="13" s="1"/>
  <c r="U16" i="18"/>
  <c r="C35" i="12" s="1"/>
  <c r="D35" i="12" s="1"/>
  <c r="H16" i="18"/>
  <c r="C35" i="11" s="1"/>
  <c r="D35" i="11" s="1"/>
  <c r="AU15" i="18"/>
  <c r="C34" i="14" s="1"/>
  <c r="D34" i="14" s="1"/>
  <c r="AH15" i="18"/>
  <c r="C34" i="13" s="1"/>
  <c r="D34" i="13" s="1"/>
  <c r="U15" i="18"/>
  <c r="C34" i="12" s="1"/>
  <c r="D34" i="12" s="1"/>
  <c r="H15" i="18"/>
  <c r="C34" i="11" s="1"/>
  <c r="D34" i="11" s="1"/>
  <c r="AU14" i="18"/>
  <c r="C33" i="14" s="1"/>
  <c r="D33" i="14" s="1"/>
  <c r="H14" i="18"/>
  <c r="C33" i="11" s="1"/>
  <c r="D33" i="11" s="1"/>
  <c r="AH13" i="18"/>
  <c r="C32" i="13" s="1"/>
  <c r="D32" i="13" s="1"/>
  <c r="U13" i="18"/>
  <c r="C32" i="12" s="1"/>
  <c r="D32" i="12" s="1"/>
  <c r="H13" i="18"/>
  <c r="C32" i="11" s="1"/>
  <c r="D32" i="11" s="1"/>
  <c r="AU12" i="18"/>
  <c r="AH12" i="18"/>
  <c r="C31" i="13" s="1"/>
  <c r="D31" i="13" s="1"/>
  <c r="U12" i="18"/>
  <c r="C31" i="12" s="1"/>
  <c r="D31" i="12" s="1"/>
  <c r="H12" i="18"/>
  <c r="C31" i="11" s="1"/>
  <c r="D31" i="11" s="1"/>
  <c r="AU11" i="18"/>
  <c r="C30" i="14" s="1"/>
  <c r="D30" i="14" s="1"/>
  <c r="AH11" i="18"/>
  <c r="C30" i="13" s="1"/>
  <c r="D30" i="13" s="1"/>
  <c r="U11" i="18"/>
  <c r="C30" i="12" s="1"/>
  <c r="D30" i="12" s="1"/>
  <c r="H11" i="18"/>
  <c r="C30" i="11" s="1"/>
  <c r="D30" i="11" s="1"/>
  <c r="AU10" i="18"/>
  <c r="C29" i="14" s="1"/>
  <c r="D29" i="14" s="1"/>
  <c r="AH10" i="18"/>
  <c r="C29" i="13" s="1"/>
  <c r="D29" i="13" s="1"/>
  <c r="U10" i="18"/>
  <c r="C29" i="12" s="1"/>
  <c r="D29" i="12" s="1"/>
  <c r="H10" i="18"/>
  <c r="C29" i="11" s="1"/>
  <c r="D29" i="11" s="1"/>
  <c r="AU9" i="18"/>
  <c r="C28" i="14" s="1"/>
  <c r="D28" i="14" s="1"/>
  <c r="AH9" i="18"/>
  <c r="C28" i="13" s="1"/>
  <c r="D28" i="13" s="1"/>
  <c r="U9" i="18"/>
  <c r="C28" i="12" s="1"/>
  <c r="D28" i="12" s="1"/>
  <c r="H9" i="18"/>
  <c r="AU8" i="18"/>
  <c r="C27" i="14" s="1"/>
  <c r="D27" i="14" s="1"/>
  <c r="AH8" i="18"/>
  <c r="C27" i="13" s="1"/>
  <c r="D27" i="13" s="1"/>
  <c r="U8" i="18"/>
  <c r="H8" i="18"/>
  <c r="AU7" i="18"/>
  <c r="C26" i="14" s="1"/>
  <c r="D26" i="14" s="1"/>
  <c r="U7" i="18"/>
  <c r="C26" i="12" s="1"/>
  <c r="D26" i="12" s="1"/>
  <c r="H7" i="18"/>
  <c r="C26" i="11" s="1"/>
  <c r="D26" i="11" s="1"/>
  <c r="AU6" i="18"/>
  <c r="C25" i="14" s="1"/>
  <c r="D25" i="14" s="1"/>
  <c r="AH6" i="18"/>
  <c r="C25" i="13" s="1"/>
  <c r="D25" i="13" s="1"/>
  <c r="H6" i="18"/>
  <c r="C25" i="11" s="1"/>
  <c r="D25" i="11" s="1"/>
  <c r="AU5" i="18"/>
  <c r="AH5" i="18"/>
  <c r="C24" i="13" s="1"/>
  <c r="D24" i="13" s="1"/>
  <c r="U5" i="18"/>
  <c r="C24" i="12" s="1"/>
  <c r="D24" i="12" s="1"/>
  <c r="H5" i="18"/>
  <c r="C24" i="11" s="1"/>
  <c r="D24" i="11" s="1"/>
  <c r="AU4" i="18"/>
  <c r="C23" i="14" s="1"/>
  <c r="D23" i="14" s="1"/>
  <c r="H4" i="18"/>
  <c r="C23" i="11" s="1"/>
  <c r="D23" i="11" s="1"/>
  <c r="D55" i="14"/>
  <c r="D26" i="13"/>
  <c r="D25" i="12"/>
  <c r="D58" i="12"/>
  <c r="D51" i="11"/>
  <c r="CK25" i="12"/>
  <c r="CK26" i="12"/>
  <c r="CK27" i="12"/>
  <c r="CK28" i="12"/>
  <c r="CK29" i="12"/>
  <c r="CK30" i="12"/>
  <c r="CK31" i="12"/>
  <c r="CK32" i="12"/>
  <c r="CK33" i="12"/>
  <c r="CK34" i="12"/>
  <c r="CK35" i="12"/>
  <c r="CK36" i="12"/>
  <c r="CK37" i="12"/>
  <c r="CK38" i="12"/>
  <c r="CK39" i="12"/>
  <c r="CK40" i="12"/>
  <c r="CK41" i="12"/>
  <c r="CK42" i="12"/>
  <c r="CK43" i="12"/>
  <c r="CK44" i="12"/>
  <c r="CK45" i="12"/>
  <c r="CK46" i="12"/>
  <c r="CK47" i="12"/>
  <c r="CK48" i="12"/>
  <c r="CK49" i="12"/>
  <c r="CK50" i="12"/>
  <c r="CK51" i="12"/>
  <c r="CK52" i="12"/>
  <c r="CK53" i="12"/>
  <c r="CK54" i="12"/>
  <c r="CK55" i="12"/>
  <c r="CK56" i="12"/>
  <c r="CK57" i="12"/>
  <c r="CK58" i="12"/>
  <c r="CK59" i="12"/>
  <c r="CK60" i="12"/>
  <c r="CK61" i="12"/>
  <c r="CK62" i="12"/>
  <c r="CK24" i="12"/>
  <c r="CK23" i="12"/>
  <c r="BB27" i="13"/>
  <c r="BB28" i="13"/>
  <c r="BB29" i="13"/>
  <c r="BB30" i="13"/>
  <c r="BB31" i="13"/>
  <c r="BB32" i="13"/>
  <c r="BB33" i="13"/>
  <c r="BB34" i="13"/>
  <c r="BB35" i="13"/>
  <c r="BB36" i="13"/>
  <c r="BB37" i="13"/>
  <c r="BB38" i="13"/>
  <c r="BB39" i="13"/>
  <c r="BB40" i="13"/>
  <c r="BB41" i="13"/>
  <c r="BB42" i="13"/>
  <c r="BB43" i="13"/>
  <c r="BB44" i="13"/>
  <c r="BB45" i="13"/>
  <c r="BB46" i="13"/>
  <c r="BB47" i="13"/>
  <c r="BB48" i="13"/>
  <c r="BB49" i="13"/>
  <c r="BB50" i="13"/>
  <c r="BB51" i="13"/>
  <c r="BB52" i="13"/>
  <c r="BB53" i="13"/>
  <c r="BB54" i="13"/>
  <c r="BB55" i="13"/>
  <c r="BB56" i="13"/>
  <c r="BB57" i="13"/>
  <c r="BB58" i="13"/>
  <c r="BB59" i="13"/>
  <c r="BB60" i="13"/>
  <c r="BB61" i="13"/>
  <c r="BB62" i="13"/>
  <c r="BB25" i="13"/>
  <c r="BB24" i="13"/>
  <c r="BB26" i="13"/>
  <c r="BB23" i="13"/>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24" i="14"/>
  <c r="B23" i="14"/>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24" i="13"/>
  <c r="B23" i="13"/>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24" i="12"/>
  <c r="B23" i="12"/>
  <c r="O246" i="15"/>
  <c r="O219" i="15"/>
  <c r="O192" i="15"/>
  <c r="O165" i="15"/>
  <c r="O138" i="15"/>
  <c r="O111" i="15"/>
  <c r="O84" i="15"/>
  <c r="O57" i="15"/>
  <c r="O30" i="15"/>
  <c r="BH219" i="15"/>
  <c r="BP261" i="15"/>
  <c r="BH261" i="15"/>
  <c r="AA261" i="15"/>
  <c r="S261" i="15"/>
  <c r="BP246" i="15"/>
  <c r="BH246" i="15"/>
  <c r="AA246" i="15"/>
  <c r="S246" i="15"/>
  <c r="BP234" i="15"/>
  <c r="BH234" i="15"/>
  <c r="AA234" i="15"/>
  <c r="S234" i="15"/>
  <c r="BP219" i="15"/>
  <c r="AA219" i="15"/>
  <c r="S219" i="15"/>
  <c r="BP207" i="15"/>
  <c r="BH207" i="15"/>
  <c r="AA207" i="15"/>
  <c r="S207" i="15"/>
  <c r="BP192" i="15"/>
  <c r="BH192" i="15"/>
  <c r="AA192" i="15"/>
  <c r="S192" i="15"/>
  <c r="BP180" i="15"/>
  <c r="BH180" i="15"/>
  <c r="AA180" i="15"/>
  <c r="S180" i="15"/>
  <c r="BP165" i="15"/>
  <c r="BH165" i="15"/>
  <c r="AA165" i="15"/>
  <c r="S165" i="15"/>
  <c r="BP153" i="15"/>
  <c r="BH153" i="15"/>
  <c r="AA153" i="15"/>
  <c r="S153" i="15"/>
  <c r="BP138" i="15"/>
  <c r="BH138" i="15"/>
  <c r="AA138" i="15"/>
  <c r="S138" i="15"/>
  <c r="BP126" i="15"/>
  <c r="BH126" i="15"/>
  <c r="AA126" i="15"/>
  <c r="S126" i="15"/>
  <c r="BP111" i="15"/>
  <c r="BH111" i="15"/>
  <c r="AA111" i="15"/>
  <c r="S111" i="15"/>
  <c r="BP99" i="15"/>
  <c r="BH99" i="15"/>
  <c r="AA99" i="15"/>
  <c r="S99" i="15"/>
  <c r="BP84" i="15"/>
  <c r="BH84" i="15"/>
  <c r="AA84" i="15"/>
  <c r="S84" i="15"/>
  <c r="BP72" i="15"/>
  <c r="BH72" i="15"/>
  <c r="AA72" i="15"/>
  <c r="S72" i="15"/>
  <c r="BP57" i="15"/>
  <c r="BH57" i="15"/>
  <c r="AA57" i="15"/>
  <c r="S57" i="15"/>
  <c r="BP45" i="15"/>
  <c r="BH45" i="15"/>
  <c r="AA45" i="15"/>
  <c r="S45" i="15"/>
  <c r="BP30" i="15"/>
  <c r="BH30" i="15"/>
  <c r="AA30" i="15"/>
  <c r="S30" i="15"/>
  <c r="AU268" i="15"/>
  <c r="F268" i="15"/>
  <c r="AU267" i="15"/>
  <c r="F267" i="15"/>
  <c r="AU266" i="15"/>
  <c r="F266" i="15"/>
  <c r="AU265" i="15"/>
  <c r="F265" i="15"/>
  <c r="AU264" i="15"/>
  <c r="F264" i="15"/>
  <c r="BD261" i="15"/>
  <c r="O261" i="15"/>
  <c r="AU253" i="15"/>
  <c r="F253" i="15"/>
  <c r="AU252" i="15"/>
  <c r="F252" i="15"/>
  <c r="AU251" i="15"/>
  <c r="F251" i="15"/>
  <c r="AU250" i="15"/>
  <c r="F250" i="15"/>
  <c r="AU249" i="15"/>
  <c r="F249" i="15"/>
  <c r="BD246" i="15"/>
  <c r="AU241" i="15"/>
  <c r="F241" i="15"/>
  <c r="AU240" i="15"/>
  <c r="F240" i="15"/>
  <c r="AU239" i="15"/>
  <c r="F239" i="15"/>
  <c r="AU238" i="15"/>
  <c r="F238" i="15"/>
  <c r="AU237" i="15"/>
  <c r="F237" i="15"/>
  <c r="BD234" i="15"/>
  <c r="O234" i="15"/>
  <c r="AU226" i="15"/>
  <c r="F226" i="15"/>
  <c r="AU225" i="15"/>
  <c r="F225" i="15"/>
  <c r="AU224" i="15"/>
  <c r="F224" i="15"/>
  <c r="AU223" i="15"/>
  <c r="F223" i="15"/>
  <c r="AU222" i="15"/>
  <c r="F222" i="15"/>
  <c r="BD219" i="15"/>
  <c r="AU214" i="15"/>
  <c r="F214" i="15"/>
  <c r="AU213" i="15"/>
  <c r="F213" i="15"/>
  <c r="AU212" i="15"/>
  <c r="F212" i="15"/>
  <c r="AU211" i="15"/>
  <c r="F211" i="15"/>
  <c r="AU210" i="15"/>
  <c r="F210" i="15"/>
  <c r="BD207" i="15"/>
  <c r="O207" i="15"/>
  <c r="AU199" i="15"/>
  <c r="F199" i="15"/>
  <c r="AU198" i="15"/>
  <c r="F198" i="15"/>
  <c r="AU197" i="15"/>
  <c r="F197" i="15"/>
  <c r="AU196" i="15"/>
  <c r="F196" i="15"/>
  <c r="AU195" i="15"/>
  <c r="F195" i="15"/>
  <c r="BD192" i="15"/>
  <c r="AU187" i="15"/>
  <c r="F187" i="15"/>
  <c r="AU186" i="15"/>
  <c r="F186" i="15"/>
  <c r="AU185" i="15"/>
  <c r="F185" i="15"/>
  <c r="AU184" i="15"/>
  <c r="F184" i="15"/>
  <c r="AU183" i="15"/>
  <c r="F183" i="15"/>
  <c r="BD180" i="15"/>
  <c r="O180" i="15"/>
  <c r="AU172" i="15"/>
  <c r="F172" i="15"/>
  <c r="AU171" i="15"/>
  <c r="F171" i="15"/>
  <c r="AU170" i="15"/>
  <c r="F170" i="15"/>
  <c r="AU169" i="15"/>
  <c r="F169" i="15"/>
  <c r="AU168" i="15"/>
  <c r="F168" i="15"/>
  <c r="BD165" i="15"/>
  <c r="AU160" i="15"/>
  <c r="F160" i="15"/>
  <c r="AU159" i="15"/>
  <c r="F159" i="15"/>
  <c r="AU158" i="15"/>
  <c r="F158" i="15"/>
  <c r="AU157" i="15"/>
  <c r="F157" i="15"/>
  <c r="AU156" i="15"/>
  <c r="F156" i="15"/>
  <c r="BD153" i="15"/>
  <c r="O153" i="15"/>
  <c r="AU145" i="15"/>
  <c r="F145" i="15"/>
  <c r="AU144" i="15"/>
  <c r="F144" i="15"/>
  <c r="AU143" i="15"/>
  <c r="F143" i="15"/>
  <c r="AU142" i="15"/>
  <c r="F142" i="15"/>
  <c r="AU141" i="15"/>
  <c r="F141" i="15"/>
  <c r="BD138" i="15"/>
  <c r="AU133" i="15"/>
  <c r="F133" i="15"/>
  <c r="AU132" i="15"/>
  <c r="F132" i="15"/>
  <c r="AU131" i="15"/>
  <c r="F131" i="15"/>
  <c r="AU130" i="15"/>
  <c r="F130" i="15"/>
  <c r="AU129" i="15"/>
  <c r="F129" i="15"/>
  <c r="BD126" i="15"/>
  <c r="O126" i="15"/>
  <c r="AU118" i="15"/>
  <c r="F118" i="15"/>
  <c r="AU117" i="15"/>
  <c r="F117" i="15"/>
  <c r="AU116" i="15"/>
  <c r="F116" i="15"/>
  <c r="AU115" i="15"/>
  <c r="F115" i="15"/>
  <c r="AU114" i="15"/>
  <c r="F114" i="15"/>
  <c r="BD111" i="15"/>
  <c r="AU106" i="15"/>
  <c r="F106" i="15"/>
  <c r="AU105" i="15"/>
  <c r="F105" i="15"/>
  <c r="AU104" i="15"/>
  <c r="F104" i="15"/>
  <c r="AU103" i="15"/>
  <c r="F103" i="15"/>
  <c r="AU102" i="15"/>
  <c r="F102" i="15"/>
  <c r="BD99" i="15"/>
  <c r="O99" i="15"/>
  <c r="AU91" i="15"/>
  <c r="F91" i="15"/>
  <c r="AU90" i="15"/>
  <c r="F90" i="15"/>
  <c r="AU89" i="15"/>
  <c r="F89" i="15"/>
  <c r="AU88" i="15"/>
  <c r="F88" i="15"/>
  <c r="AU87" i="15"/>
  <c r="F87" i="15"/>
  <c r="BD84" i="15"/>
  <c r="AU79" i="15"/>
  <c r="F79" i="15"/>
  <c r="AU78" i="15"/>
  <c r="F78" i="15"/>
  <c r="AU77" i="15"/>
  <c r="F77" i="15"/>
  <c r="AU76" i="15"/>
  <c r="F76" i="15"/>
  <c r="AU75" i="15"/>
  <c r="F75" i="15"/>
  <c r="BD72" i="15"/>
  <c r="O72" i="15"/>
  <c r="AU64" i="15"/>
  <c r="F64" i="15"/>
  <c r="AU63" i="15"/>
  <c r="F63" i="15"/>
  <c r="AU62" i="15"/>
  <c r="F62" i="15"/>
  <c r="AU61" i="15"/>
  <c r="F61" i="15"/>
  <c r="AU60" i="15"/>
  <c r="F60" i="15"/>
  <c r="BD57" i="15"/>
  <c r="F36" i="15"/>
  <c r="F35" i="15"/>
  <c r="F34" i="15"/>
  <c r="F33" i="15"/>
  <c r="AU52" i="15"/>
  <c r="F52" i="15"/>
  <c r="AU51" i="15"/>
  <c r="F51" i="15"/>
  <c r="AU50" i="15"/>
  <c r="F50" i="15"/>
  <c r="AU49" i="15"/>
  <c r="F49" i="15"/>
  <c r="AU48" i="15"/>
  <c r="F48" i="15"/>
  <c r="BD45" i="15"/>
  <c r="O45" i="15"/>
  <c r="AU37" i="15"/>
  <c r="F37" i="15"/>
  <c r="AU36" i="15"/>
  <c r="AU35" i="15"/>
  <c r="AU34" i="15"/>
  <c r="AU33" i="15"/>
  <c r="BD30" i="15"/>
  <c r="U7" i="15"/>
  <c r="BJ34" i="15" s="1"/>
  <c r="U8" i="15"/>
  <c r="U50" i="15" s="1"/>
  <c r="U9" i="15"/>
  <c r="BJ36" i="15" s="1"/>
  <c r="U6" i="15"/>
  <c r="BJ48" i="15" s="1"/>
  <c r="U49" i="15" l="1"/>
  <c r="U61" i="15"/>
  <c r="U115" i="15"/>
  <c r="BJ184" i="15"/>
  <c r="U169" i="15"/>
  <c r="U211" i="15"/>
  <c r="U250" i="15"/>
  <c r="BJ142" i="15"/>
  <c r="U238" i="15"/>
  <c r="U33" i="15"/>
  <c r="U87" i="15"/>
  <c r="U141" i="15"/>
  <c r="U195" i="15"/>
  <c r="U222" i="15"/>
  <c r="U104" i="15"/>
  <c r="BJ170" i="15"/>
  <c r="U266" i="15"/>
  <c r="U34" i="15"/>
  <c r="U88" i="15"/>
  <c r="U142" i="15"/>
  <c r="U196" i="15"/>
  <c r="U223" i="15"/>
  <c r="U76" i="15"/>
  <c r="U35" i="15"/>
  <c r="U89" i="15"/>
  <c r="U143" i="15"/>
  <c r="U197" i="15"/>
  <c r="U224" i="15"/>
  <c r="BJ238" i="15"/>
  <c r="BJ35" i="15"/>
  <c r="BJ89" i="15"/>
  <c r="BJ251" i="15"/>
  <c r="U36" i="15"/>
  <c r="U90" i="15"/>
  <c r="U144" i="15"/>
  <c r="U198" i="15"/>
  <c r="U225" i="15"/>
  <c r="BJ158" i="15"/>
  <c r="U239" i="15"/>
  <c r="U60" i="15"/>
  <c r="U114" i="15"/>
  <c r="U168" i="15"/>
  <c r="U210" i="15"/>
  <c r="U249" i="15"/>
  <c r="U62" i="15"/>
  <c r="U116" i="15"/>
  <c r="U170" i="15"/>
  <c r="U212" i="15"/>
  <c r="U251" i="15"/>
  <c r="BJ77" i="15"/>
  <c r="U265" i="15"/>
  <c r="BJ103" i="15"/>
  <c r="U185" i="15"/>
  <c r="U63" i="15"/>
  <c r="U117" i="15"/>
  <c r="U171" i="15"/>
  <c r="U213" i="15"/>
  <c r="U252" i="15"/>
  <c r="BJ144" i="15"/>
  <c r="BJ90" i="15"/>
  <c r="BJ116" i="15"/>
  <c r="BJ143" i="15"/>
  <c r="BJ239" i="15"/>
  <c r="U77" i="15"/>
  <c r="BJ266" i="15"/>
  <c r="BJ62" i="15"/>
  <c r="BJ131" i="15"/>
  <c r="U158" i="15"/>
  <c r="BJ224" i="15"/>
  <c r="BJ185" i="15"/>
  <c r="BJ104" i="15"/>
  <c r="U131" i="15"/>
  <c r="BJ197" i="15"/>
  <c r="BJ212" i="15"/>
  <c r="BJ76" i="15"/>
  <c r="BJ196" i="15"/>
  <c r="U103" i="15"/>
  <c r="U157" i="15"/>
  <c r="BJ223" i="15"/>
  <c r="BJ265" i="15"/>
  <c r="BJ88" i="15"/>
  <c r="BJ115" i="15"/>
  <c r="U130" i="15"/>
  <c r="BJ157" i="15"/>
  <c r="BJ169" i="15"/>
  <c r="BJ211" i="15"/>
  <c r="BJ61" i="15"/>
  <c r="BJ130" i="15"/>
  <c r="U184" i="15"/>
  <c r="BJ250" i="15"/>
  <c r="U48" i="15"/>
  <c r="BJ114" i="15"/>
  <c r="BJ168" i="15"/>
  <c r="BJ195" i="15"/>
  <c r="U264" i="15"/>
  <c r="BJ183" i="15"/>
  <c r="BJ210" i="15"/>
  <c r="U237" i="15"/>
  <c r="BJ156" i="15"/>
  <c r="BJ237" i="15"/>
  <c r="U75" i="15"/>
  <c r="BJ141" i="15"/>
  <c r="U102" i="15"/>
  <c r="BJ222" i="15"/>
  <c r="BJ75" i="15"/>
  <c r="BJ129" i="15"/>
  <c r="BJ102" i="15"/>
  <c r="U129" i="15"/>
  <c r="U183" i="15"/>
  <c r="U156" i="15"/>
  <c r="BJ60" i="15"/>
  <c r="BJ87" i="15"/>
  <c r="BJ249" i="15"/>
  <c r="BJ264" i="15"/>
  <c r="BJ63" i="15"/>
  <c r="U132" i="15"/>
  <c r="BJ186" i="15"/>
  <c r="U240" i="15"/>
  <c r="BJ78" i="15"/>
  <c r="U186" i="15"/>
  <c r="BJ198" i="15"/>
  <c r="U267" i="15"/>
  <c r="BJ132" i="15"/>
  <c r="U159" i="15"/>
  <c r="BJ171" i="15"/>
  <c r="BJ240" i="15"/>
  <c r="BJ252" i="15"/>
  <c r="U78" i="15"/>
  <c r="U105" i="15"/>
  <c r="BJ105" i="15"/>
  <c r="BJ117" i="15"/>
  <c r="BJ159" i="15"/>
  <c r="BJ213" i="15"/>
  <c r="BJ225" i="15"/>
  <c r="BJ267" i="15"/>
  <c r="BJ49" i="15"/>
  <c r="U51" i="15"/>
  <c r="BJ33" i="15"/>
  <c r="BJ50" i="15"/>
  <c r="BJ51" i="15"/>
  <c r="F24" i="15"/>
  <c r="BJ23" i="15"/>
  <c r="BJ22" i="15"/>
  <c r="BJ21" i="15"/>
  <c r="U23" i="15"/>
  <c r="U22" i="15"/>
  <c r="U21" i="15"/>
  <c r="BJ8" i="15"/>
  <c r="BJ7" i="15"/>
  <c r="BJ6" i="15"/>
  <c r="BP18" i="15"/>
  <c r="BH18" i="15"/>
  <c r="AU25" i="15"/>
  <c r="AU24" i="15"/>
  <c r="AU23" i="15"/>
  <c r="AU22" i="15"/>
  <c r="AU21" i="15"/>
  <c r="BD18" i="15"/>
  <c r="AA18" i="15"/>
  <c r="S18" i="15"/>
  <c r="F25" i="15"/>
  <c r="F23" i="15"/>
  <c r="F22" i="15"/>
  <c r="F21" i="15"/>
  <c r="O18" i="15"/>
  <c r="BP3" i="15"/>
  <c r="BH3" i="15"/>
  <c r="BD3" i="15"/>
  <c r="AU9" i="15"/>
  <c r="AU8" i="15"/>
  <c r="AU7" i="15"/>
  <c r="AU6" i="15"/>
  <c r="AU10" i="15"/>
  <c r="D63" i="14"/>
  <c r="C64" i="14" s="1"/>
  <c r="D63" i="13"/>
  <c r="D63" i="12"/>
  <c r="D63" i="11"/>
  <c r="D23" i="13"/>
  <c r="D23" i="12"/>
  <c r="B5" i="10" l="1"/>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 i="10"/>
  <c r="DJ24" i="14"/>
  <c r="DJ25" i="14"/>
  <c r="DJ26" i="14"/>
  <c r="DJ27" i="14"/>
  <c r="DJ28" i="14"/>
  <c r="DJ29" i="14"/>
  <c r="DJ30" i="14"/>
  <c r="DJ31" i="14"/>
  <c r="DJ32" i="14"/>
  <c r="DJ33" i="14"/>
  <c r="DJ34" i="14"/>
  <c r="DJ35" i="14"/>
  <c r="DJ36" i="14"/>
  <c r="DJ37" i="14"/>
  <c r="DJ38" i="14"/>
  <c r="DJ39" i="14"/>
  <c r="DJ40" i="14"/>
  <c r="DJ41" i="14"/>
  <c r="DJ42" i="14"/>
  <c r="DJ43" i="14"/>
  <c r="DJ44" i="14"/>
  <c r="DJ45" i="14"/>
  <c r="DJ46" i="14"/>
  <c r="DJ47" i="14"/>
  <c r="DJ48" i="14"/>
  <c r="DJ49" i="14"/>
  <c r="DJ50" i="14"/>
  <c r="DJ51" i="14"/>
  <c r="DJ52" i="14"/>
  <c r="DJ53" i="14"/>
  <c r="DJ54" i="14"/>
  <c r="DJ55" i="14"/>
  <c r="DJ56" i="14"/>
  <c r="DJ57" i="14"/>
  <c r="DJ58" i="14"/>
  <c r="DJ59" i="14"/>
  <c r="DJ60" i="14"/>
  <c r="DJ61" i="14"/>
  <c r="DJ62" i="14"/>
  <c r="DJ23" i="14"/>
  <c r="DC62" i="13"/>
  <c r="DC61" i="13"/>
  <c r="DC60" i="13"/>
  <c r="DC59" i="13"/>
  <c r="DC58" i="13"/>
  <c r="DC57" i="13"/>
  <c r="DC56" i="13"/>
  <c r="DC55" i="13"/>
  <c r="DC54" i="13"/>
  <c r="DC53" i="13"/>
  <c r="DC52" i="13"/>
  <c r="DC51" i="13"/>
  <c r="DC50" i="13"/>
  <c r="DC49" i="13"/>
  <c r="DC48" i="13"/>
  <c r="DC47" i="13"/>
  <c r="DC46" i="13"/>
  <c r="DC45" i="13"/>
  <c r="DC44" i="13"/>
  <c r="DC43" i="13"/>
  <c r="DC42" i="13"/>
  <c r="DC41" i="13"/>
  <c r="DC40" i="13"/>
  <c r="DC39" i="13"/>
  <c r="DC38" i="13"/>
  <c r="DC37" i="13"/>
  <c r="DC36" i="13"/>
  <c r="DC35" i="13"/>
  <c r="DC34" i="13"/>
  <c r="DC33" i="13"/>
  <c r="DC32" i="13"/>
  <c r="DC31" i="13"/>
  <c r="DC30" i="13"/>
  <c r="DC29" i="13"/>
  <c r="DC28" i="13"/>
  <c r="DC27" i="13"/>
  <c r="DC26" i="13"/>
  <c r="DC25" i="13"/>
  <c r="DC24" i="13"/>
  <c r="DC23" i="13"/>
  <c r="DK62" i="12"/>
  <c r="DK61" i="12"/>
  <c r="DK60" i="12"/>
  <c r="DK59" i="12"/>
  <c r="DK58" i="12"/>
  <c r="DK57" i="12"/>
  <c r="DK56" i="12"/>
  <c r="DK55" i="12"/>
  <c r="DK54" i="12"/>
  <c r="DK53" i="12"/>
  <c r="DK52" i="12"/>
  <c r="DK51" i="12"/>
  <c r="DK50" i="12"/>
  <c r="DK49" i="12"/>
  <c r="DK48" i="12"/>
  <c r="DK47" i="12"/>
  <c r="DK46" i="12"/>
  <c r="DK45" i="12"/>
  <c r="DK44" i="12"/>
  <c r="DK43" i="12"/>
  <c r="DK42" i="12"/>
  <c r="DK41" i="12"/>
  <c r="DK40" i="12"/>
  <c r="DK39" i="12"/>
  <c r="DK38" i="12"/>
  <c r="DK37" i="12"/>
  <c r="DK36" i="12"/>
  <c r="DK35" i="12"/>
  <c r="DK34" i="12"/>
  <c r="DK33" i="12"/>
  <c r="DK32" i="12"/>
  <c r="DK31" i="12"/>
  <c r="DK30" i="12"/>
  <c r="DK29" i="12"/>
  <c r="DK28" i="12"/>
  <c r="DK27" i="12"/>
  <c r="DK26" i="12"/>
  <c r="DK25" i="12"/>
  <c r="DK24" i="12"/>
  <c r="DK23" i="12"/>
  <c r="DI24" i="11"/>
  <c r="DI25" i="11"/>
  <c r="DI26" i="11"/>
  <c r="DI27" i="11"/>
  <c r="DI28" i="11"/>
  <c r="DI29" i="11"/>
  <c r="DI30" i="11"/>
  <c r="DI31" i="11"/>
  <c r="DI32" i="11"/>
  <c r="DI33" i="11"/>
  <c r="DI34" i="11"/>
  <c r="DI35" i="11"/>
  <c r="DI36" i="11"/>
  <c r="DI37" i="11"/>
  <c r="DI38" i="11"/>
  <c r="DI39" i="11"/>
  <c r="DI40" i="11"/>
  <c r="DI41" i="11"/>
  <c r="DI42" i="11"/>
  <c r="DI43" i="11"/>
  <c r="DI44" i="11"/>
  <c r="DI45" i="11"/>
  <c r="DI46" i="11"/>
  <c r="DI47" i="11"/>
  <c r="DI48" i="11"/>
  <c r="DI49" i="11"/>
  <c r="DI50" i="11"/>
  <c r="DI51" i="11"/>
  <c r="DI52" i="11"/>
  <c r="DI53" i="11"/>
  <c r="DI54" i="11"/>
  <c r="DI55" i="11"/>
  <c r="DI56" i="11"/>
  <c r="DI57" i="11"/>
  <c r="DI58" i="11"/>
  <c r="DI59" i="11"/>
  <c r="DI60" i="11"/>
  <c r="DI61" i="11"/>
  <c r="DI62" i="11"/>
  <c r="DI23" i="11"/>
  <c r="C5" i="10" l="1"/>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 i="10"/>
  <c r="AA3" i="15" l="1"/>
  <c r="S3" i="15"/>
  <c r="F10" i="15"/>
  <c r="CQ25" i="11"/>
  <c r="CR25" i="11" s="1"/>
  <c r="CS25" i="11"/>
  <c r="CT25" i="11" s="1"/>
  <c r="CQ26" i="11"/>
  <c r="CR26" i="11" s="1"/>
  <c r="CS26" i="11"/>
  <c r="CT26" i="11" s="1"/>
  <c r="CQ27" i="11"/>
  <c r="CR27" i="11" s="1"/>
  <c r="CS27" i="11"/>
  <c r="CT27" i="11" s="1"/>
  <c r="CQ28" i="11"/>
  <c r="CR28" i="11" s="1"/>
  <c r="CS28" i="11"/>
  <c r="CT28" i="11" s="1"/>
  <c r="CQ29" i="11"/>
  <c r="CR29" i="11" s="1"/>
  <c r="CS29" i="11"/>
  <c r="CT29" i="11" s="1"/>
  <c r="CQ30" i="11"/>
  <c r="CR30" i="11" s="1"/>
  <c r="CS30" i="11"/>
  <c r="CT30" i="11" s="1"/>
  <c r="CQ31" i="11"/>
  <c r="CR31" i="11" s="1"/>
  <c r="CS31" i="11"/>
  <c r="CT31" i="11" s="1"/>
  <c r="CQ32" i="11"/>
  <c r="CR32" i="11" s="1"/>
  <c r="CS32" i="11"/>
  <c r="CT32" i="11" s="1"/>
  <c r="CQ33" i="11"/>
  <c r="CR33" i="11" s="1"/>
  <c r="CS33" i="11"/>
  <c r="CT33" i="11" s="1"/>
  <c r="CQ34" i="11"/>
  <c r="CR34" i="11" s="1"/>
  <c r="CS34" i="11"/>
  <c r="CT34" i="11" s="1"/>
  <c r="CQ35" i="11"/>
  <c r="CR35" i="11" s="1"/>
  <c r="CS35" i="11"/>
  <c r="CT35" i="11" s="1"/>
  <c r="CQ36" i="11"/>
  <c r="CR36" i="11" s="1"/>
  <c r="CS36" i="11"/>
  <c r="CT36" i="11" s="1"/>
  <c r="CQ37" i="11"/>
  <c r="CR37" i="11" s="1"/>
  <c r="CS37" i="11"/>
  <c r="CT37" i="11" s="1"/>
  <c r="CQ38" i="11"/>
  <c r="CR38" i="11" s="1"/>
  <c r="CS38" i="11"/>
  <c r="CT38" i="11" s="1"/>
  <c r="CQ39" i="11"/>
  <c r="CR39" i="11" s="1"/>
  <c r="CS39" i="11"/>
  <c r="CT39" i="11" s="1"/>
  <c r="CQ40" i="11"/>
  <c r="CR40" i="11" s="1"/>
  <c r="CS40" i="11"/>
  <c r="CT40" i="11" s="1"/>
  <c r="CQ41" i="11"/>
  <c r="CR41" i="11" s="1"/>
  <c r="CS41" i="11"/>
  <c r="CT41" i="11" s="1"/>
  <c r="CQ42" i="11"/>
  <c r="CR42" i="11" s="1"/>
  <c r="CS42" i="11"/>
  <c r="CT42" i="11" s="1"/>
  <c r="CQ43" i="11"/>
  <c r="CR43" i="11" s="1"/>
  <c r="CS43" i="11"/>
  <c r="CT43" i="11" s="1"/>
  <c r="CQ44" i="11"/>
  <c r="CR44" i="11" s="1"/>
  <c r="CS44" i="11"/>
  <c r="CT44" i="11" s="1"/>
  <c r="CQ45" i="11"/>
  <c r="CR45" i="11" s="1"/>
  <c r="CS45" i="11"/>
  <c r="CT45" i="11" s="1"/>
  <c r="CQ46" i="11"/>
  <c r="CR46" i="11" s="1"/>
  <c r="CS46" i="11"/>
  <c r="CT46" i="11"/>
  <c r="CQ47" i="11"/>
  <c r="CR47" i="11" s="1"/>
  <c r="CS47" i="11"/>
  <c r="CT47" i="11" s="1"/>
  <c r="CQ48" i="11"/>
  <c r="CR48" i="11" s="1"/>
  <c r="CS48" i="11"/>
  <c r="CT48" i="11" s="1"/>
  <c r="CQ49" i="11"/>
  <c r="CR49" i="11" s="1"/>
  <c r="CS49" i="11"/>
  <c r="CT49" i="11" s="1"/>
  <c r="CQ50" i="11"/>
  <c r="CR50" i="11" s="1"/>
  <c r="CS50" i="11"/>
  <c r="CT50" i="11" s="1"/>
  <c r="CQ51" i="11"/>
  <c r="CR51" i="11" s="1"/>
  <c r="CS51" i="11"/>
  <c r="CT51" i="11" s="1"/>
  <c r="CQ52" i="11"/>
  <c r="CR52" i="11" s="1"/>
  <c r="CS52" i="11"/>
  <c r="CT52" i="11" s="1"/>
  <c r="CQ53" i="11"/>
  <c r="CR53" i="11" s="1"/>
  <c r="CS53" i="11"/>
  <c r="CT53" i="11" s="1"/>
  <c r="CQ54" i="11"/>
  <c r="CR54" i="11" s="1"/>
  <c r="CS54" i="11"/>
  <c r="CT54" i="11" s="1"/>
  <c r="CQ55" i="11"/>
  <c r="CR55" i="11" s="1"/>
  <c r="CS55" i="11"/>
  <c r="CT55" i="11" s="1"/>
  <c r="CQ56" i="11"/>
  <c r="CR56" i="11" s="1"/>
  <c r="CS56" i="11"/>
  <c r="CT56" i="11" s="1"/>
  <c r="CQ57" i="11"/>
  <c r="CR57" i="11" s="1"/>
  <c r="CS57" i="11"/>
  <c r="CT57" i="11" s="1"/>
  <c r="CQ58" i="11"/>
  <c r="CR58" i="11" s="1"/>
  <c r="CS58" i="11"/>
  <c r="CT58" i="11" s="1"/>
  <c r="CQ59" i="11"/>
  <c r="CR59" i="11" s="1"/>
  <c r="CS59" i="11"/>
  <c r="CT59" i="11" s="1"/>
  <c r="CQ60" i="11"/>
  <c r="CR60" i="11" s="1"/>
  <c r="CS60" i="11"/>
  <c r="CT60" i="11" s="1"/>
  <c r="CQ61" i="11"/>
  <c r="CR61" i="11" s="1"/>
  <c r="CS61" i="11"/>
  <c r="CT61" i="11" s="1"/>
  <c r="CQ62" i="11"/>
  <c r="CR62" i="11" s="1"/>
  <c r="CS62" i="11"/>
  <c r="CT62" i="11" s="1"/>
  <c r="CM25" i="11"/>
  <c r="CN25" i="11" s="1"/>
  <c r="CO25" i="11"/>
  <c r="CP25" i="11" s="1"/>
  <c r="CM26" i="11"/>
  <c r="CN26" i="11" s="1"/>
  <c r="CO26" i="11"/>
  <c r="CP26" i="11" s="1"/>
  <c r="CM27" i="11"/>
  <c r="CN27" i="11" s="1"/>
  <c r="CO27" i="11"/>
  <c r="CP27" i="11" s="1"/>
  <c r="CM28" i="11"/>
  <c r="CN28" i="11" s="1"/>
  <c r="CO28" i="11"/>
  <c r="CP28" i="11" s="1"/>
  <c r="CM29" i="11"/>
  <c r="CN29" i="11" s="1"/>
  <c r="CO29" i="11"/>
  <c r="CP29" i="11" s="1"/>
  <c r="CM30" i="11"/>
  <c r="CN30" i="11" s="1"/>
  <c r="CO30" i="11"/>
  <c r="CP30" i="11" s="1"/>
  <c r="CM31" i="11"/>
  <c r="CN31" i="11" s="1"/>
  <c r="CO31" i="11"/>
  <c r="CP31" i="11" s="1"/>
  <c r="CM32" i="11"/>
  <c r="CN32" i="11" s="1"/>
  <c r="CO32" i="11"/>
  <c r="CP32" i="11" s="1"/>
  <c r="CM33" i="11"/>
  <c r="CN33" i="11" s="1"/>
  <c r="CO33" i="11"/>
  <c r="CP33" i="11" s="1"/>
  <c r="CM34" i="11"/>
  <c r="CN34" i="11" s="1"/>
  <c r="CO34" i="11"/>
  <c r="CP34" i="11" s="1"/>
  <c r="CM35" i="11"/>
  <c r="CN35" i="11" s="1"/>
  <c r="CO35" i="11"/>
  <c r="CP35" i="11" s="1"/>
  <c r="CM36" i="11"/>
  <c r="CN36" i="11" s="1"/>
  <c r="CO36" i="11"/>
  <c r="CP36" i="11" s="1"/>
  <c r="CM37" i="11"/>
  <c r="CN37" i="11" s="1"/>
  <c r="CO37" i="11"/>
  <c r="CP37" i="11" s="1"/>
  <c r="CM38" i="11"/>
  <c r="CN38" i="11" s="1"/>
  <c r="CO38" i="11"/>
  <c r="CP38" i="11" s="1"/>
  <c r="CM39" i="11"/>
  <c r="CN39" i="11" s="1"/>
  <c r="CO39" i="11"/>
  <c r="CP39" i="11" s="1"/>
  <c r="CM40" i="11"/>
  <c r="CN40" i="11" s="1"/>
  <c r="CO40" i="11"/>
  <c r="CP40" i="11" s="1"/>
  <c r="CM41" i="11"/>
  <c r="CN41" i="11" s="1"/>
  <c r="CO41" i="11"/>
  <c r="CP41" i="11" s="1"/>
  <c r="CM42" i="11"/>
  <c r="CN42" i="11" s="1"/>
  <c r="CO42" i="11"/>
  <c r="CP42" i="11" s="1"/>
  <c r="CM43" i="11"/>
  <c r="CN43" i="11" s="1"/>
  <c r="CO43" i="11"/>
  <c r="CP43" i="11" s="1"/>
  <c r="CM44" i="11"/>
  <c r="CN44" i="11" s="1"/>
  <c r="CO44" i="11"/>
  <c r="CP44" i="11" s="1"/>
  <c r="CM45" i="11"/>
  <c r="CN45" i="11" s="1"/>
  <c r="CO45" i="11"/>
  <c r="CP45" i="11" s="1"/>
  <c r="CM46" i="11"/>
  <c r="CN46" i="11" s="1"/>
  <c r="CO46" i="11"/>
  <c r="CP46" i="11" s="1"/>
  <c r="CM47" i="11"/>
  <c r="CN47" i="11"/>
  <c r="CO47" i="11"/>
  <c r="CP47" i="11" s="1"/>
  <c r="CM48" i="11"/>
  <c r="CN48" i="11" s="1"/>
  <c r="CO48" i="11"/>
  <c r="CP48" i="11" s="1"/>
  <c r="CM49" i="11"/>
  <c r="CN49" i="11" s="1"/>
  <c r="CO49" i="11"/>
  <c r="CP49" i="11" s="1"/>
  <c r="CM50" i="11"/>
  <c r="CN50" i="11" s="1"/>
  <c r="CO50" i="11"/>
  <c r="CP50" i="11" s="1"/>
  <c r="CM51" i="11"/>
  <c r="CN51" i="11" s="1"/>
  <c r="CO51" i="11"/>
  <c r="CP51" i="11" s="1"/>
  <c r="CM52" i="11"/>
  <c r="CN52" i="11" s="1"/>
  <c r="CO52" i="11"/>
  <c r="CP52" i="11" s="1"/>
  <c r="CM53" i="11"/>
  <c r="CN53" i="11" s="1"/>
  <c r="CO53" i="11"/>
  <c r="CP53" i="11" s="1"/>
  <c r="CM54" i="11"/>
  <c r="CN54" i="11" s="1"/>
  <c r="CO54" i="11"/>
  <c r="CP54" i="11" s="1"/>
  <c r="CM55" i="11"/>
  <c r="CN55" i="11" s="1"/>
  <c r="CO55" i="11"/>
  <c r="CP55" i="11" s="1"/>
  <c r="CM56" i="11"/>
  <c r="CN56" i="11" s="1"/>
  <c r="CO56" i="11"/>
  <c r="CP56" i="11" s="1"/>
  <c r="CM57" i="11"/>
  <c r="CN57" i="11" s="1"/>
  <c r="CO57" i="11"/>
  <c r="CP57" i="11" s="1"/>
  <c r="CM58" i="11"/>
  <c r="CN58" i="11" s="1"/>
  <c r="CO58" i="11"/>
  <c r="CP58" i="11" s="1"/>
  <c r="CM59" i="11"/>
  <c r="CN59" i="11" s="1"/>
  <c r="CO59" i="11"/>
  <c r="CP59" i="11" s="1"/>
  <c r="CM60" i="11"/>
  <c r="CN60" i="11" s="1"/>
  <c r="CO60" i="11"/>
  <c r="CP60" i="11" s="1"/>
  <c r="CM61" i="11"/>
  <c r="CN61" i="11" s="1"/>
  <c r="CO61" i="11"/>
  <c r="CP61" i="11" s="1"/>
  <c r="CM62" i="11"/>
  <c r="CN62" i="11" s="1"/>
  <c r="CO62" i="11"/>
  <c r="CP62" i="11" s="1"/>
  <c r="CI25" i="11"/>
  <c r="CJ25" i="11" s="1"/>
  <c r="CK25" i="11"/>
  <c r="CL25" i="11" s="1"/>
  <c r="CI26" i="11"/>
  <c r="CJ26" i="11" s="1"/>
  <c r="CK26" i="11"/>
  <c r="CL26" i="11" s="1"/>
  <c r="CI27" i="11"/>
  <c r="CJ27" i="11" s="1"/>
  <c r="CK27" i="11"/>
  <c r="CL27" i="11" s="1"/>
  <c r="CI28" i="11"/>
  <c r="CJ28" i="11" s="1"/>
  <c r="CK28" i="11"/>
  <c r="CL28" i="11" s="1"/>
  <c r="CI29" i="11"/>
  <c r="CJ29" i="11" s="1"/>
  <c r="CK29" i="11"/>
  <c r="CL29" i="11" s="1"/>
  <c r="CI30" i="11"/>
  <c r="CJ30" i="11" s="1"/>
  <c r="CK30" i="11"/>
  <c r="CL30" i="11" s="1"/>
  <c r="CI31" i="11"/>
  <c r="CJ31" i="11" s="1"/>
  <c r="CK31" i="11"/>
  <c r="CL31" i="11" s="1"/>
  <c r="CI32" i="11"/>
  <c r="CJ32" i="11" s="1"/>
  <c r="CK32" i="11"/>
  <c r="CL32" i="11" s="1"/>
  <c r="CI33" i="11"/>
  <c r="CJ33" i="11" s="1"/>
  <c r="CK33" i="11"/>
  <c r="CL33" i="11" s="1"/>
  <c r="CI34" i="11"/>
  <c r="CJ34" i="11" s="1"/>
  <c r="CK34" i="11"/>
  <c r="CL34" i="11" s="1"/>
  <c r="CI35" i="11"/>
  <c r="CJ35" i="11" s="1"/>
  <c r="CK35" i="11"/>
  <c r="CL35" i="11" s="1"/>
  <c r="CI36" i="11"/>
  <c r="CJ36" i="11" s="1"/>
  <c r="CK36" i="11"/>
  <c r="CL36" i="11" s="1"/>
  <c r="CI37" i="11"/>
  <c r="CJ37" i="11" s="1"/>
  <c r="CK37" i="11"/>
  <c r="CL37" i="11" s="1"/>
  <c r="CI38" i="11"/>
  <c r="CJ38" i="11" s="1"/>
  <c r="CK38" i="11"/>
  <c r="CL38" i="11" s="1"/>
  <c r="CI39" i="11"/>
  <c r="CJ39" i="11" s="1"/>
  <c r="CK39" i="11"/>
  <c r="CL39" i="11" s="1"/>
  <c r="CI40" i="11"/>
  <c r="CJ40" i="11" s="1"/>
  <c r="CK40" i="11"/>
  <c r="CL40" i="11" s="1"/>
  <c r="CI41" i="11"/>
  <c r="CJ41" i="11" s="1"/>
  <c r="CK41" i="11"/>
  <c r="CL41" i="11" s="1"/>
  <c r="CI42" i="11"/>
  <c r="CJ42" i="11" s="1"/>
  <c r="CK42" i="11"/>
  <c r="CL42" i="11" s="1"/>
  <c r="CI43" i="11"/>
  <c r="CJ43" i="11" s="1"/>
  <c r="CK43" i="11"/>
  <c r="CL43" i="11" s="1"/>
  <c r="CI44" i="11"/>
  <c r="CJ44" i="11" s="1"/>
  <c r="CK44" i="11"/>
  <c r="CL44" i="11" s="1"/>
  <c r="CI45" i="11"/>
  <c r="CJ45" i="11" s="1"/>
  <c r="CK45" i="11"/>
  <c r="CL45" i="11" s="1"/>
  <c r="CI46" i="11"/>
  <c r="CJ46" i="11" s="1"/>
  <c r="CK46" i="11"/>
  <c r="CL46" i="11" s="1"/>
  <c r="CI47" i="11"/>
  <c r="CJ47" i="11" s="1"/>
  <c r="CK47" i="11"/>
  <c r="CL47" i="11" s="1"/>
  <c r="CI48" i="11"/>
  <c r="CJ48" i="11" s="1"/>
  <c r="CK48" i="11"/>
  <c r="CL48" i="11" s="1"/>
  <c r="CI49" i="11"/>
  <c r="CJ49" i="11" s="1"/>
  <c r="CK49" i="11"/>
  <c r="CL49" i="11" s="1"/>
  <c r="CI50" i="11"/>
  <c r="CJ50" i="11" s="1"/>
  <c r="CK50" i="11"/>
  <c r="CL50" i="11" s="1"/>
  <c r="CI51" i="11"/>
  <c r="CJ51" i="11" s="1"/>
  <c r="CK51" i="11"/>
  <c r="CL51" i="11" s="1"/>
  <c r="CI52" i="11"/>
  <c r="CJ52" i="11" s="1"/>
  <c r="CK52" i="11"/>
  <c r="CL52" i="11" s="1"/>
  <c r="CI53" i="11"/>
  <c r="CJ53" i="11" s="1"/>
  <c r="CK53" i="11"/>
  <c r="CL53" i="11" s="1"/>
  <c r="CI54" i="11"/>
  <c r="CJ54" i="11" s="1"/>
  <c r="CK54" i="11"/>
  <c r="CL54" i="11" s="1"/>
  <c r="CI55" i="11"/>
  <c r="CJ55" i="11" s="1"/>
  <c r="CK55" i="11"/>
  <c r="CL55" i="11" s="1"/>
  <c r="CI56" i="11"/>
  <c r="CJ56" i="11" s="1"/>
  <c r="CK56" i="11"/>
  <c r="CL56" i="11" s="1"/>
  <c r="CI57" i="11"/>
  <c r="CJ57" i="11" s="1"/>
  <c r="CK57" i="11"/>
  <c r="CL57" i="11" s="1"/>
  <c r="CI58" i="11"/>
  <c r="CJ58" i="11" s="1"/>
  <c r="CK58" i="11"/>
  <c r="CL58" i="11" s="1"/>
  <c r="CI59" i="11"/>
  <c r="CJ59" i="11" s="1"/>
  <c r="CK59" i="11"/>
  <c r="CL59" i="11" s="1"/>
  <c r="CI60" i="11"/>
  <c r="CJ60" i="11" s="1"/>
  <c r="CK60" i="11"/>
  <c r="CL60" i="11" s="1"/>
  <c r="CI61" i="11"/>
  <c r="CJ61" i="11" s="1"/>
  <c r="CK61" i="11"/>
  <c r="CL61" i="11" s="1"/>
  <c r="CI62" i="11"/>
  <c r="CJ62" i="11" s="1"/>
  <c r="CK62" i="11"/>
  <c r="CL62" i="11" s="1"/>
  <c r="CE25" i="11"/>
  <c r="CF25" i="11" s="1"/>
  <c r="CG25" i="11"/>
  <c r="CH25" i="11" s="1"/>
  <c r="CE26" i="11"/>
  <c r="CF26" i="11" s="1"/>
  <c r="CG26" i="11"/>
  <c r="CH26" i="11" s="1"/>
  <c r="CE27" i="11"/>
  <c r="CF27" i="11" s="1"/>
  <c r="CG27" i="11"/>
  <c r="CH27" i="11" s="1"/>
  <c r="CE28" i="11"/>
  <c r="CF28" i="11" s="1"/>
  <c r="CG28" i="11"/>
  <c r="CH28" i="11" s="1"/>
  <c r="CE29" i="11"/>
  <c r="CF29" i="11" s="1"/>
  <c r="CG29" i="11"/>
  <c r="CH29" i="11" s="1"/>
  <c r="CE30" i="11"/>
  <c r="CF30" i="11" s="1"/>
  <c r="CG30" i="11"/>
  <c r="CH30" i="11" s="1"/>
  <c r="CE31" i="11"/>
  <c r="CF31" i="11" s="1"/>
  <c r="CG31" i="11"/>
  <c r="CH31" i="11" s="1"/>
  <c r="CE32" i="11"/>
  <c r="CF32" i="11" s="1"/>
  <c r="CG32" i="11"/>
  <c r="CH32" i="11" s="1"/>
  <c r="CE33" i="11"/>
  <c r="CF33" i="11" s="1"/>
  <c r="CG33" i="11"/>
  <c r="CH33" i="11" s="1"/>
  <c r="CE34" i="11"/>
  <c r="CF34" i="11" s="1"/>
  <c r="CG34" i="11"/>
  <c r="CH34" i="11" s="1"/>
  <c r="CE35" i="11"/>
  <c r="CF35" i="11" s="1"/>
  <c r="CG35" i="11"/>
  <c r="CH35" i="11" s="1"/>
  <c r="CE36" i="11"/>
  <c r="CF36" i="11" s="1"/>
  <c r="CG36" i="11"/>
  <c r="CH36" i="11" s="1"/>
  <c r="CE37" i="11"/>
  <c r="CF37" i="11" s="1"/>
  <c r="CG37" i="11"/>
  <c r="CH37" i="11" s="1"/>
  <c r="CE38" i="11"/>
  <c r="CF38" i="11" s="1"/>
  <c r="CG38" i="11"/>
  <c r="CH38" i="11" s="1"/>
  <c r="CE39" i="11"/>
  <c r="CF39" i="11" s="1"/>
  <c r="CG39" i="11"/>
  <c r="CH39" i="11" s="1"/>
  <c r="CE40" i="11"/>
  <c r="CF40" i="11" s="1"/>
  <c r="CG40" i="11"/>
  <c r="CH40" i="11" s="1"/>
  <c r="CE41" i="11"/>
  <c r="CF41" i="11" s="1"/>
  <c r="CG41" i="11"/>
  <c r="CH41" i="11" s="1"/>
  <c r="CE42" i="11"/>
  <c r="CF42" i="11" s="1"/>
  <c r="CG42" i="11"/>
  <c r="CH42" i="11" s="1"/>
  <c r="CE43" i="11"/>
  <c r="CF43" i="11" s="1"/>
  <c r="CG43" i="11"/>
  <c r="CH43" i="11" s="1"/>
  <c r="CE44" i="11"/>
  <c r="CF44" i="11" s="1"/>
  <c r="CG44" i="11"/>
  <c r="CH44" i="11" s="1"/>
  <c r="CE45" i="11"/>
  <c r="CF45" i="11" s="1"/>
  <c r="CG45" i="11"/>
  <c r="CH45" i="11" s="1"/>
  <c r="CE46" i="11"/>
  <c r="CF46" i="11" s="1"/>
  <c r="CG46" i="11"/>
  <c r="CH46" i="11" s="1"/>
  <c r="CE47" i="11"/>
  <c r="CF47" i="11" s="1"/>
  <c r="CG47" i="11"/>
  <c r="CH47" i="11" s="1"/>
  <c r="CE48" i="11"/>
  <c r="CF48" i="11" s="1"/>
  <c r="CG48" i="11"/>
  <c r="CH48" i="11" s="1"/>
  <c r="CE49" i="11"/>
  <c r="CF49" i="11" s="1"/>
  <c r="CG49" i="11"/>
  <c r="CH49" i="11" s="1"/>
  <c r="CE50" i="11"/>
  <c r="CF50" i="11" s="1"/>
  <c r="CG50" i="11"/>
  <c r="CH50" i="11" s="1"/>
  <c r="CE51" i="11"/>
  <c r="CF51" i="11" s="1"/>
  <c r="CG51" i="11"/>
  <c r="CH51" i="11" s="1"/>
  <c r="CE52" i="11"/>
  <c r="CF52" i="11" s="1"/>
  <c r="CG52" i="11"/>
  <c r="CH52" i="11" s="1"/>
  <c r="CE53" i="11"/>
  <c r="CF53" i="11" s="1"/>
  <c r="CG53" i="11"/>
  <c r="CH53" i="11" s="1"/>
  <c r="CE54" i="11"/>
  <c r="CF54" i="11" s="1"/>
  <c r="CG54" i="11"/>
  <c r="CH54" i="11" s="1"/>
  <c r="CE55" i="11"/>
  <c r="CF55" i="11" s="1"/>
  <c r="CG55" i="11"/>
  <c r="CH55" i="11" s="1"/>
  <c r="CE56" i="11"/>
  <c r="CF56" i="11" s="1"/>
  <c r="CG56" i="11"/>
  <c r="CH56" i="11" s="1"/>
  <c r="CE57" i="11"/>
  <c r="CF57" i="11" s="1"/>
  <c r="CG57" i="11"/>
  <c r="CH57" i="11" s="1"/>
  <c r="CE58" i="11"/>
  <c r="CF58" i="11" s="1"/>
  <c r="CG58" i="11"/>
  <c r="CH58" i="11" s="1"/>
  <c r="CE59" i="11"/>
  <c r="CF59" i="11" s="1"/>
  <c r="CG59" i="11"/>
  <c r="CH59" i="11" s="1"/>
  <c r="CE60" i="11"/>
  <c r="CF60" i="11" s="1"/>
  <c r="CG60" i="11"/>
  <c r="CH60" i="11" s="1"/>
  <c r="CE61" i="11"/>
  <c r="CF61" i="11" s="1"/>
  <c r="CG61" i="11"/>
  <c r="CH61" i="11" s="1"/>
  <c r="CE62" i="11"/>
  <c r="CF62" i="11" s="1"/>
  <c r="CG62" i="11"/>
  <c r="CH62" i="11" s="1"/>
  <c r="CA25" i="11"/>
  <c r="CB25" i="11" s="1"/>
  <c r="CC25" i="11"/>
  <c r="CD25" i="11" s="1"/>
  <c r="CA26" i="11"/>
  <c r="CB26" i="11" s="1"/>
  <c r="CC26" i="11"/>
  <c r="CD26" i="11" s="1"/>
  <c r="CA27" i="11"/>
  <c r="CB27" i="11" s="1"/>
  <c r="CC27" i="11"/>
  <c r="CD27" i="11" s="1"/>
  <c r="CA28" i="11"/>
  <c r="CB28" i="11" s="1"/>
  <c r="CC28" i="11"/>
  <c r="CD28" i="11" s="1"/>
  <c r="CA29" i="11"/>
  <c r="CB29" i="11" s="1"/>
  <c r="CC29" i="11"/>
  <c r="CD29" i="11" s="1"/>
  <c r="CA30" i="11"/>
  <c r="CB30" i="11" s="1"/>
  <c r="CC30" i="11"/>
  <c r="CD30" i="11" s="1"/>
  <c r="CA31" i="11"/>
  <c r="CB31" i="11" s="1"/>
  <c r="CC31" i="11"/>
  <c r="CD31" i="11" s="1"/>
  <c r="CA32" i="11"/>
  <c r="CB32" i="11" s="1"/>
  <c r="CC32" i="11"/>
  <c r="CD32" i="11" s="1"/>
  <c r="CA33" i="11"/>
  <c r="CB33" i="11" s="1"/>
  <c r="CC33" i="11"/>
  <c r="CD33" i="11" s="1"/>
  <c r="CA34" i="11"/>
  <c r="CB34" i="11" s="1"/>
  <c r="CC34" i="11"/>
  <c r="CD34" i="11" s="1"/>
  <c r="CA35" i="11"/>
  <c r="CB35" i="11" s="1"/>
  <c r="CC35" i="11"/>
  <c r="CD35" i="11" s="1"/>
  <c r="CA36" i="11"/>
  <c r="CB36" i="11" s="1"/>
  <c r="CC36" i="11"/>
  <c r="CD36" i="11" s="1"/>
  <c r="CA37" i="11"/>
  <c r="CB37" i="11" s="1"/>
  <c r="CC37" i="11"/>
  <c r="CD37" i="11" s="1"/>
  <c r="CA38" i="11"/>
  <c r="CB38" i="11" s="1"/>
  <c r="CC38" i="11"/>
  <c r="CD38" i="11" s="1"/>
  <c r="CA39" i="11"/>
  <c r="CB39" i="11" s="1"/>
  <c r="CC39" i="11"/>
  <c r="CD39" i="11" s="1"/>
  <c r="CA40" i="11"/>
  <c r="CB40" i="11" s="1"/>
  <c r="CC40" i="11"/>
  <c r="CD40" i="11" s="1"/>
  <c r="CA41" i="11"/>
  <c r="CB41" i="11" s="1"/>
  <c r="CC41" i="11"/>
  <c r="CD41" i="11" s="1"/>
  <c r="CA42" i="11"/>
  <c r="CB42" i="11" s="1"/>
  <c r="CC42" i="11"/>
  <c r="CD42" i="11" s="1"/>
  <c r="CA43" i="11"/>
  <c r="CB43" i="11" s="1"/>
  <c r="CC43" i="11"/>
  <c r="CD43" i="11" s="1"/>
  <c r="CA44" i="11"/>
  <c r="CB44" i="11" s="1"/>
  <c r="CC44" i="11"/>
  <c r="CD44" i="11" s="1"/>
  <c r="CA45" i="11"/>
  <c r="CB45" i="11" s="1"/>
  <c r="CC45" i="11"/>
  <c r="CD45" i="11" s="1"/>
  <c r="CA46" i="11"/>
  <c r="CB46" i="11" s="1"/>
  <c r="CC46" i="11"/>
  <c r="CD46" i="11" s="1"/>
  <c r="CA47" i="11"/>
  <c r="CB47" i="11" s="1"/>
  <c r="CC47" i="11"/>
  <c r="CD47" i="11" s="1"/>
  <c r="CA48" i="11"/>
  <c r="CB48" i="11" s="1"/>
  <c r="CC48" i="11"/>
  <c r="CD48" i="11" s="1"/>
  <c r="CA49" i="11"/>
  <c r="CB49" i="11" s="1"/>
  <c r="CC49" i="11"/>
  <c r="CD49" i="11" s="1"/>
  <c r="CA50" i="11"/>
  <c r="CB50" i="11" s="1"/>
  <c r="CC50" i="11"/>
  <c r="CD50" i="11" s="1"/>
  <c r="CA51" i="11"/>
  <c r="CB51" i="11" s="1"/>
  <c r="CC51" i="11"/>
  <c r="CD51" i="11" s="1"/>
  <c r="CA52" i="11"/>
  <c r="CB52" i="11" s="1"/>
  <c r="CC52" i="11"/>
  <c r="CD52" i="11" s="1"/>
  <c r="CA53" i="11"/>
  <c r="CB53" i="11" s="1"/>
  <c r="CC53" i="11"/>
  <c r="CD53" i="11" s="1"/>
  <c r="CA54" i="11"/>
  <c r="CB54" i="11" s="1"/>
  <c r="CC54" i="11"/>
  <c r="CD54" i="11" s="1"/>
  <c r="CA55" i="11"/>
  <c r="CB55" i="11" s="1"/>
  <c r="CC55" i="11"/>
  <c r="CD55" i="11" s="1"/>
  <c r="CA56" i="11"/>
  <c r="CB56" i="11" s="1"/>
  <c r="CC56" i="11"/>
  <c r="CD56" i="11" s="1"/>
  <c r="CA57" i="11"/>
  <c r="CB57" i="11" s="1"/>
  <c r="CC57" i="11"/>
  <c r="CD57" i="11" s="1"/>
  <c r="CA58" i="11"/>
  <c r="CB58" i="11" s="1"/>
  <c r="CC58" i="11"/>
  <c r="CD58" i="11" s="1"/>
  <c r="CA59" i="11"/>
  <c r="CB59" i="11" s="1"/>
  <c r="CC59" i="11"/>
  <c r="CD59" i="11" s="1"/>
  <c r="CA60" i="11"/>
  <c r="CB60" i="11" s="1"/>
  <c r="CC60" i="11"/>
  <c r="CD60" i="11" s="1"/>
  <c r="CA61" i="11"/>
  <c r="CB61" i="11" s="1"/>
  <c r="CC61" i="11"/>
  <c r="CD61" i="11" s="1"/>
  <c r="CA62" i="11"/>
  <c r="CB62" i="11" s="1"/>
  <c r="CC62" i="11"/>
  <c r="CD62" i="11" s="1"/>
  <c r="BW25" i="11"/>
  <c r="BX25" i="11" s="1"/>
  <c r="BY25" i="11"/>
  <c r="BZ25" i="11" s="1"/>
  <c r="BW26" i="11"/>
  <c r="BX26" i="11" s="1"/>
  <c r="BY26" i="11"/>
  <c r="BZ26" i="11" s="1"/>
  <c r="BW27" i="11"/>
  <c r="BX27" i="11" s="1"/>
  <c r="BY27" i="11"/>
  <c r="BZ27" i="11" s="1"/>
  <c r="BW28" i="11"/>
  <c r="BX28" i="11" s="1"/>
  <c r="BY28" i="11"/>
  <c r="BZ28" i="11" s="1"/>
  <c r="BW29" i="11"/>
  <c r="BX29" i="11" s="1"/>
  <c r="BY29" i="11"/>
  <c r="BZ29" i="11" s="1"/>
  <c r="BW30" i="11"/>
  <c r="BX30" i="11" s="1"/>
  <c r="BY30" i="11"/>
  <c r="BZ30" i="11" s="1"/>
  <c r="BW31" i="11"/>
  <c r="BX31" i="11" s="1"/>
  <c r="BY31" i="11"/>
  <c r="BZ31" i="11" s="1"/>
  <c r="BW32" i="11"/>
  <c r="BX32" i="11" s="1"/>
  <c r="BY32" i="11"/>
  <c r="BZ32" i="11" s="1"/>
  <c r="BW33" i="11"/>
  <c r="BX33" i="11" s="1"/>
  <c r="BY33" i="11"/>
  <c r="BZ33" i="11" s="1"/>
  <c r="BW34" i="11"/>
  <c r="BX34" i="11" s="1"/>
  <c r="BY34" i="11"/>
  <c r="BZ34" i="11" s="1"/>
  <c r="BW35" i="11"/>
  <c r="BX35" i="11" s="1"/>
  <c r="BY35" i="11"/>
  <c r="BZ35" i="11" s="1"/>
  <c r="BW36" i="11"/>
  <c r="BX36" i="11" s="1"/>
  <c r="BY36" i="11"/>
  <c r="BZ36" i="11" s="1"/>
  <c r="BW37" i="11"/>
  <c r="BX37" i="11" s="1"/>
  <c r="BY37" i="11"/>
  <c r="BZ37" i="11" s="1"/>
  <c r="BW38" i="11"/>
  <c r="BX38" i="11" s="1"/>
  <c r="BY38" i="11"/>
  <c r="BZ38" i="11" s="1"/>
  <c r="BW39" i="11"/>
  <c r="BX39" i="11" s="1"/>
  <c r="BY39" i="11"/>
  <c r="BZ39" i="11" s="1"/>
  <c r="BW40" i="11"/>
  <c r="BX40" i="11" s="1"/>
  <c r="BY40" i="11"/>
  <c r="BZ40" i="11" s="1"/>
  <c r="BW41" i="11"/>
  <c r="BX41" i="11" s="1"/>
  <c r="BY41" i="11"/>
  <c r="BZ41" i="11" s="1"/>
  <c r="BW42" i="11"/>
  <c r="BX42" i="11" s="1"/>
  <c r="BY42" i="11"/>
  <c r="BZ42" i="11" s="1"/>
  <c r="BW43" i="11"/>
  <c r="BX43" i="11" s="1"/>
  <c r="BY43" i="11"/>
  <c r="BZ43" i="11" s="1"/>
  <c r="BW44" i="11"/>
  <c r="BX44" i="11" s="1"/>
  <c r="BY44" i="11"/>
  <c r="BZ44" i="11" s="1"/>
  <c r="BW45" i="11"/>
  <c r="BX45" i="11" s="1"/>
  <c r="BY45" i="11"/>
  <c r="BZ45" i="11" s="1"/>
  <c r="BW46" i="11"/>
  <c r="BX46" i="11" s="1"/>
  <c r="BY46" i="11"/>
  <c r="BZ46" i="11" s="1"/>
  <c r="BW47" i="11"/>
  <c r="BX47" i="11" s="1"/>
  <c r="BY47" i="11"/>
  <c r="BZ47" i="11" s="1"/>
  <c r="BW48" i="11"/>
  <c r="BX48" i="11" s="1"/>
  <c r="BY48" i="11"/>
  <c r="BZ48" i="11" s="1"/>
  <c r="BW49" i="11"/>
  <c r="BX49" i="11" s="1"/>
  <c r="BY49" i="11"/>
  <c r="BZ49" i="11" s="1"/>
  <c r="BW50" i="11"/>
  <c r="BX50" i="11" s="1"/>
  <c r="BY50" i="11"/>
  <c r="BZ50" i="11" s="1"/>
  <c r="BW51" i="11"/>
  <c r="BX51" i="11" s="1"/>
  <c r="BY51" i="11"/>
  <c r="BZ51" i="11" s="1"/>
  <c r="BW52" i="11"/>
  <c r="BX52" i="11" s="1"/>
  <c r="BY52" i="11"/>
  <c r="BZ52" i="11" s="1"/>
  <c r="BW53" i="11"/>
  <c r="BX53" i="11" s="1"/>
  <c r="BY53" i="11"/>
  <c r="BZ53" i="11" s="1"/>
  <c r="BW54" i="11"/>
  <c r="BX54" i="11" s="1"/>
  <c r="BY54" i="11"/>
  <c r="BZ54" i="11" s="1"/>
  <c r="BW55" i="11"/>
  <c r="BX55" i="11" s="1"/>
  <c r="BY55" i="11"/>
  <c r="BZ55" i="11" s="1"/>
  <c r="BW56" i="11"/>
  <c r="BX56" i="11" s="1"/>
  <c r="BY56" i="11"/>
  <c r="BZ56" i="11" s="1"/>
  <c r="BW57" i="11"/>
  <c r="BX57" i="11" s="1"/>
  <c r="BY57" i="11"/>
  <c r="BZ57" i="11" s="1"/>
  <c r="BW58" i="11"/>
  <c r="BX58" i="11" s="1"/>
  <c r="BY58" i="11"/>
  <c r="BZ58" i="11" s="1"/>
  <c r="BW59" i="11"/>
  <c r="BX59" i="11" s="1"/>
  <c r="BY59" i="11"/>
  <c r="BZ59" i="11" s="1"/>
  <c r="BW60" i="11"/>
  <c r="BX60" i="11" s="1"/>
  <c r="BY60" i="11"/>
  <c r="BZ60" i="11" s="1"/>
  <c r="BW61" i="11"/>
  <c r="BX61" i="11" s="1"/>
  <c r="BY61" i="11"/>
  <c r="BZ61" i="11" s="1"/>
  <c r="BW62" i="11"/>
  <c r="BX62" i="11" s="1"/>
  <c r="BY62" i="11"/>
  <c r="BZ62" i="11" s="1"/>
  <c r="CS24" i="11"/>
  <c r="CT24" i="11" s="1"/>
  <c r="CS23" i="11"/>
  <c r="CT23" i="11" s="1"/>
  <c r="CQ24" i="11"/>
  <c r="CR24" i="11" s="1"/>
  <c r="CQ23" i="11"/>
  <c r="CR23" i="11" s="1"/>
  <c r="CO24" i="11"/>
  <c r="CP24" i="11" s="1"/>
  <c r="CO23" i="11"/>
  <c r="CP23" i="11" s="1"/>
  <c r="CM24" i="11"/>
  <c r="CN24" i="11" s="1"/>
  <c r="CM23" i="11"/>
  <c r="CN23" i="11" s="1"/>
  <c r="CK24" i="11"/>
  <c r="CL24" i="11" s="1"/>
  <c r="CK23" i="11"/>
  <c r="CL23" i="11" s="1"/>
  <c r="CI24" i="11"/>
  <c r="CJ24" i="11" s="1"/>
  <c r="CI23" i="11"/>
  <c r="CJ23" i="11" s="1"/>
  <c r="CG24" i="11"/>
  <c r="CH24" i="11" s="1"/>
  <c r="CG23" i="11"/>
  <c r="CH23" i="11" s="1"/>
  <c r="CE24" i="11"/>
  <c r="CF24" i="11" s="1"/>
  <c r="CE23" i="11"/>
  <c r="CC24" i="11"/>
  <c r="CD24" i="11" s="1"/>
  <c r="CC23" i="11"/>
  <c r="CD23" i="11" s="1"/>
  <c r="CA24" i="11"/>
  <c r="CB24" i="11" s="1"/>
  <c r="CA23" i="11"/>
  <c r="BY24" i="11"/>
  <c r="BZ24" i="11" s="1"/>
  <c r="BY23" i="11"/>
  <c r="BW24" i="11"/>
  <c r="BX24" i="11" s="1"/>
  <c r="BW23" i="11"/>
  <c r="BX23" i="11" s="1"/>
  <c r="BH27" i="11"/>
  <c r="BG27" i="11"/>
  <c r="BF27" i="11"/>
  <c r="BG25" i="11"/>
  <c r="BH25" i="11"/>
  <c r="BG26" i="11"/>
  <c r="BH26" i="11"/>
  <c r="BG28" i="11"/>
  <c r="BH28" i="11"/>
  <c r="BG29" i="11"/>
  <c r="BH29" i="11"/>
  <c r="BG30" i="11"/>
  <c r="BH30" i="11"/>
  <c r="BG31" i="11"/>
  <c r="BU31" i="11" s="1"/>
  <c r="BH31" i="11"/>
  <c r="BV31" i="11" s="1"/>
  <c r="BG32" i="11"/>
  <c r="BH32" i="11"/>
  <c r="BG33" i="11"/>
  <c r="BH33" i="11"/>
  <c r="BG34" i="11"/>
  <c r="BH34" i="11"/>
  <c r="BG35" i="11"/>
  <c r="BH35" i="11"/>
  <c r="BG36" i="11"/>
  <c r="BH36" i="11"/>
  <c r="BG37" i="11"/>
  <c r="BH37" i="11"/>
  <c r="BG38" i="11"/>
  <c r="BH38" i="11"/>
  <c r="BG39" i="11"/>
  <c r="BH39" i="11"/>
  <c r="BG40" i="11"/>
  <c r="BH40" i="11"/>
  <c r="BG41" i="11"/>
  <c r="BH41" i="11"/>
  <c r="BG42" i="11"/>
  <c r="BH42" i="11"/>
  <c r="BG43" i="11"/>
  <c r="BH43" i="11"/>
  <c r="BG44" i="11"/>
  <c r="BH44" i="11"/>
  <c r="BG45" i="11"/>
  <c r="BH45" i="11"/>
  <c r="BG46" i="11"/>
  <c r="BH46" i="11"/>
  <c r="BG47" i="11"/>
  <c r="BH47" i="11"/>
  <c r="BG48" i="11"/>
  <c r="BH48" i="11"/>
  <c r="BG49" i="11"/>
  <c r="BH49" i="11"/>
  <c r="BG50" i="11"/>
  <c r="BH50" i="11"/>
  <c r="BG51" i="11"/>
  <c r="BH51" i="11"/>
  <c r="BG52" i="11"/>
  <c r="BH52" i="11"/>
  <c r="BG53" i="11"/>
  <c r="BH53" i="11"/>
  <c r="BG54" i="11"/>
  <c r="BH54" i="11"/>
  <c r="BG55" i="11"/>
  <c r="BH55" i="11"/>
  <c r="BG56" i="11"/>
  <c r="BH56" i="11"/>
  <c r="BG57" i="11"/>
  <c r="BH57" i="11"/>
  <c r="BG58" i="11"/>
  <c r="BH58" i="11"/>
  <c r="BG59" i="11"/>
  <c r="BH59" i="11"/>
  <c r="BG60" i="11"/>
  <c r="BH60" i="11"/>
  <c r="BG61" i="11"/>
  <c r="BH61" i="11"/>
  <c r="BG62" i="11"/>
  <c r="BH62" i="11"/>
  <c r="BE25" i="11"/>
  <c r="BF25" i="11"/>
  <c r="BE26" i="11"/>
  <c r="BF26" i="11"/>
  <c r="BE27" i="11"/>
  <c r="BE28" i="11"/>
  <c r="BF28" i="11"/>
  <c r="BE29" i="11"/>
  <c r="BF29" i="11"/>
  <c r="BE30" i="11"/>
  <c r="BF30" i="11"/>
  <c r="BE31" i="11"/>
  <c r="BS31" i="11" s="1"/>
  <c r="BF31" i="11"/>
  <c r="BT31" i="11" s="1"/>
  <c r="BE32" i="11"/>
  <c r="BF32" i="11"/>
  <c r="BE33" i="11"/>
  <c r="BF33" i="11"/>
  <c r="BE34" i="11"/>
  <c r="BF34" i="11"/>
  <c r="BE35" i="11"/>
  <c r="BF35" i="11"/>
  <c r="BE36" i="11"/>
  <c r="BF36" i="11"/>
  <c r="BE37" i="11"/>
  <c r="BF37" i="11"/>
  <c r="BE38" i="11"/>
  <c r="BF38" i="11"/>
  <c r="BE39" i="11"/>
  <c r="BF39" i="11"/>
  <c r="BE40" i="11"/>
  <c r="BF40" i="11"/>
  <c r="BE41" i="11"/>
  <c r="BF41" i="11"/>
  <c r="BE42" i="11"/>
  <c r="BF42" i="11"/>
  <c r="BE43" i="11"/>
  <c r="BF43" i="11"/>
  <c r="BE44" i="11"/>
  <c r="BF44" i="11"/>
  <c r="BE45" i="11"/>
  <c r="BF45" i="11"/>
  <c r="BE46" i="11"/>
  <c r="BF46" i="11"/>
  <c r="BE47" i="11"/>
  <c r="BF47" i="11"/>
  <c r="BE48" i="11"/>
  <c r="BF48" i="11"/>
  <c r="BE49" i="11"/>
  <c r="BF49" i="11"/>
  <c r="BE50" i="11"/>
  <c r="BF50" i="11"/>
  <c r="BE51" i="11"/>
  <c r="BF51" i="11"/>
  <c r="BE52" i="11"/>
  <c r="BF52" i="11"/>
  <c r="BE53" i="11"/>
  <c r="BF53" i="11"/>
  <c r="BE54" i="11"/>
  <c r="BF54" i="11"/>
  <c r="BE55" i="11"/>
  <c r="BF55" i="11"/>
  <c r="BE56" i="11"/>
  <c r="BF56" i="11"/>
  <c r="BE57" i="11"/>
  <c r="BF57" i="11"/>
  <c r="BE58" i="11"/>
  <c r="BF58" i="11"/>
  <c r="BE59" i="11"/>
  <c r="BF59" i="11"/>
  <c r="BE60" i="11"/>
  <c r="BF60" i="11"/>
  <c r="BE61" i="11"/>
  <c r="BF61" i="11"/>
  <c r="BE62" i="11"/>
  <c r="BF62" i="11"/>
  <c r="BC25" i="11"/>
  <c r="BD25" i="11" s="1"/>
  <c r="BC26" i="11"/>
  <c r="BD26" i="11" s="1"/>
  <c r="BC27" i="11"/>
  <c r="BC28" i="11"/>
  <c r="BD28" i="11" s="1"/>
  <c r="BC29" i="11"/>
  <c r="BD29" i="11" s="1"/>
  <c r="BC30" i="11"/>
  <c r="BD30" i="11" s="1"/>
  <c r="BC31" i="11"/>
  <c r="BC32" i="11"/>
  <c r="BD32" i="11" s="1"/>
  <c r="BC33" i="11"/>
  <c r="BC34" i="11"/>
  <c r="BD34" i="11" s="1"/>
  <c r="BC35" i="11"/>
  <c r="BD35" i="11" s="1"/>
  <c r="BC36" i="11"/>
  <c r="BD36" i="11" s="1"/>
  <c r="BC37" i="11"/>
  <c r="BD37" i="11" s="1"/>
  <c r="BC38" i="11"/>
  <c r="BD38" i="11" s="1"/>
  <c r="BC39" i="11"/>
  <c r="BD39" i="11" s="1"/>
  <c r="BC40" i="11"/>
  <c r="BD40" i="11" s="1"/>
  <c r="BC41" i="11"/>
  <c r="BD41" i="11" s="1"/>
  <c r="BC42" i="11"/>
  <c r="BD42" i="11" s="1"/>
  <c r="BC43" i="11"/>
  <c r="BD43" i="11" s="1"/>
  <c r="BC44" i="11"/>
  <c r="BD44" i="11" s="1"/>
  <c r="BC45" i="11"/>
  <c r="BD45" i="11" s="1"/>
  <c r="BC46" i="11"/>
  <c r="BD46" i="11" s="1"/>
  <c r="BC47" i="11"/>
  <c r="BD47" i="11" s="1"/>
  <c r="BC48" i="11"/>
  <c r="BD48" i="11" s="1"/>
  <c r="BC49" i="11"/>
  <c r="BD49" i="11" s="1"/>
  <c r="BC50" i="11"/>
  <c r="BD50" i="11" s="1"/>
  <c r="BC51" i="11"/>
  <c r="BD51" i="11" s="1"/>
  <c r="BC52" i="11"/>
  <c r="BD52" i="11" s="1"/>
  <c r="BC53" i="11"/>
  <c r="BD53" i="11" s="1"/>
  <c r="BC54" i="11"/>
  <c r="BD54" i="11" s="1"/>
  <c r="BC55" i="11"/>
  <c r="BD55" i="11" s="1"/>
  <c r="BC56" i="11"/>
  <c r="BD56" i="11" s="1"/>
  <c r="BC57" i="11"/>
  <c r="BD57" i="11" s="1"/>
  <c r="BC58" i="11"/>
  <c r="BD58" i="11" s="1"/>
  <c r="BC59" i="11"/>
  <c r="BD59" i="11" s="1"/>
  <c r="BC60" i="11"/>
  <c r="BD60" i="11" s="1"/>
  <c r="BC61" i="11"/>
  <c r="BD61" i="11" s="1"/>
  <c r="BC62" i="11"/>
  <c r="BD62" i="11" s="1"/>
  <c r="BA25" i="11"/>
  <c r="BB25" i="11" s="1"/>
  <c r="BA26" i="11"/>
  <c r="BB26" i="11" s="1"/>
  <c r="BA27" i="11"/>
  <c r="BB27" i="11" s="1"/>
  <c r="BA28" i="11"/>
  <c r="BB28" i="11" s="1"/>
  <c r="BA29" i="11"/>
  <c r="BB29" i="11" s="1"/>
  <c r="BA30" i="11"/>
  <c r="BB30" i="11" s="1"/>
  <c r="BA31" i="11"/>
  <c r="BA32" i="11"/>
  <c r="BB32" i="11" s="1"/>
  <c r="BA33" i="11"/>
  <c r="BB33" i="11" s="1"/>
  <c r="BA34" i="11"/>
  <c r="BB34" i="11" s="1"/>
  <c r="BA35" i="11"/>
  <c r="BB35" i="11" s="1"/>
  <c r="BA36" i="11"/>
  <c r="BB36" i="11" s="1"/>
  <c r="BA37" i="11"/>
  <c r="BB37" i="11" s="1"/>
  <c r="BA38" i="11"/>
  <c r="BB38" i="11" s="1"/>
  <c r="BA39" i="11"/>
  <c r="BB39" i="11" s="1"/>
  <c r="BA40" i="11"/>
  <c r="BB40" i="11" s="1"/>
  <c r="BA41" i="11"/>
  <c r="BB41" i="11" s="1"/>
  <c r="BA42" i="11"/>
  <c r="BB42" i="11" s="1"/>
  <c r="BA43" i="11"/>
  <c r="BB43" i="11" s="1"/>
  <c r="BA44" i="11"/>
  <c r="BB44" i="11" s="1"/>
  <c r="BA45" i="11"/>
  <c r="BB45" i="11" s="1"/>
  <c r="BA46" i="11"/>
  <c r="BB46" i="11" s="1"/>
  <c r="BA47" i="11"/>
  <c r="BB47" i="11" s="1"/>
  <c r="BA48" i="11"/>
  <c r="BB48" i="11" s="1"/>
  <c r="BA49" i="11"/>
  <c r="BB49" i="11" s="1"/>
  <c r="BA50" i="11"/>
  <c r="BB50" i="11" s="1"/>
  <c r="BA51" i="11"/>
  <c r="BB51" i="11" s="1"/>
  <c r="BA52" i="11"/>
  <c r="BB52" i="11" s="1"/>
  <c r="BA53" i="11"/>
  <c r="BB53" i="11" s="1"/>
  <c r="BA54" i="11"/>
  <c r="BB54" i="11" s="1"/>
  <c r="BA55" i="11"/>
  <c r="BB55" i="11" s="1"/>
  <c r="BA56" i="11"/>
  <c r="BB56" i="11" s="1"/>
  <c r="BA57" i="11"/>
  <c r="BB57" i="11" s="1"/>
  <c r="BA58" i="11"/>
  <c r="BB58" i="11" s="1"/>
  <c r="BA59" i="11"/>
  <c r="BB59" i="11" s="1"/>
  <c r="BA60" i="11"/>
  <c r="BB60" i="11" s="1"/>
  <c r="BA61" i="11"/>
  <c r="BB61" i="11" s="1"/>
  <c r="BA62" i="11"/>
  <c r="BB62" i="11" s="1"/>
  <c r="BH24" i="11"/>
  <c r="BH23" i="11"/>
  <c r="BG24" i="11"/>
  <c r="BG23" i="11"/>
  <c r="BF24" i="11"/>
  <c r="BE24" i="11"/>
  <c r="BF23" i="11"/>
  <c r="BE23" i="11"/>
  <c r="BC24" i="11"/>
  <c r="BD24" i="11" s="1"/>
  <c r="BC23" i="11"/>
  <c r="BD23" i="11" s="1"/>
  <c r="BA24" i="11"/>
  <c r="BB24" i="11" s="1"/>
  <c r="BA23" i="11"/>
  <c r="BB23" i="11" s="1"/>
  <c r="BQ31" i="11" l="1"/>
  <c r="BD31" i="11"/>
  <c r="BO31" i="11"/>
  <c r="BB31" i="11"/>
  <c r="BQ33" i="11"/>
  <c r="BD33" i="11"/>
  <c r="BQ27" i="11"/>
  <c r="BD27" i="11"/>
  <c r="BJ9" i="15"/>
  <c r="BJ24" i="15"/>
  <c r="U24" i="15"/>
  <c r="BI52" i="11"/>
  <c r="BJ52" i="11" s="1"/>
  <c r="E33" i="10" s="1"/>
  <c r="BI44" i="11"/>
  <c r="BJ44" i="11" s="1"/>
  <c r="E25" i="10" s="1"/>
  <c r="BI36" i="11"/>
  <c r="BJ36" i="11" s="1"/>
  <c r="E17" i="10" s="1"/>
  <c r="BI40" i="11"/>
  <c r="BJ40" i="11" s="1"/>
  <c r="E21" i="10" s="1"/>
  <c r="BI60" i="11"/>
  <c r="BI28" i="11"/>
  <c r="BX63" i="11"/>
  <c r="BI57" i="11"/>
  <c r="BI49" i="11"/>
  <c r="BJ49" i="11" s="1"/>
  <c r="E30" i="10" s="1"/>
  <c r="BI41" i="11"/>
  <c r="BJ41" i="11" s="1"/>
  <c r="E22" i="10" s="1"/>
  <c r="BI33" i="11"/>
  <c r="BJ33" i="11" s="1"/>
  <c r="E14" i="10" s="1"/>
  <c r="BI25" i="11"/>
  <c r="BI24" i="11"/>
  <c r="BI56" i="11"/>
  <c r="BJ56" i="11" s="1"/>
  <c r="E37" i="10" s="1"/>
  <c r="BI48" i="11"/>
  <c r="BJ48" i="11" s="1"/>
  <c r="E29" i="10" s="1"/>
  <c r="BI32" i="11"/>
  <c r="BJ32" i="11" s="1"/>
  <c r="E13" i="10" s="1"/>
  <c r="BF64" i="11"/>
  <c r="BI53" i="11"/>
  <c r="BJ53" i="11" s="1"/>
  <c r="E34" i="10" s="1"/>
  <c r="BI37" i="11"/>
  <c r="BJ37" i="11" s="1"/>
  <c r="E18" i="10" s="1"/>
  <c r="BI29" i="11"/>
  <c r="BJ29" i="11" s="1"/>
  <c r="E10" i="10" s="1"/>
  <c r="BI61" i="11"/>
  <c r="BI45" i="11"/>
  <c r="BJ45" i="11" s="1"/>
  <c r="E26" i="10" s="1"/>
  <c r="BI26" i="11"/>
  <c r="BI59" i="11"/>
  <c r="BI51" i="11"/>
  <c r="BJ51" i="11" s="1"/>
  <c r="E32" i="10" s="1"/>
  <c r="BI43" i="11"/>
  <c r="BJ43" i="11" s="1"/>
  <c r="E24" i="10" s="1"/>
  <c r="BI35" i="11"/>
  <c r="BJ35" i="11" s="1"/>
  <c r="E16" i="10" s="1"/>
  <c r="BI27" i="11"/>
  <c r="BI23" i="11"/>
  <c r="BJ23" i="11" s="1"/>
  <c r="BG64" i="11"/>
  <c r="BI58" i="11"/>
  <c r="BI50" i="11"/>
  <c r="BJ50" i="11" s="1"/>
  <c r="E31" i="10" s="1"/>
  <c r="BI42" i="11"/>
  <c r="BJ42" i="11" s="1"/>
  <c r="E23" i="10" s="1"/>
  <c r="BI34" i="11"/>
  <c r="BJ34" i="11" s="1"/>
  <c r="E15" i="10" s="1"/>
  <c r="BH64" i="11"/>
  <c r="BI55" i="11"/>
  <c r="BJ55" i="11" s="1"/>
  <c r="E36" i="10" s="1"/>
  <c r="BI47" i="11"/>
  <c r="BJ47" i="11" s="1"/>
  <c r="E28" i="10" s="1"/>
  <c r="BI39" i="11"/>
  <c r="BJ39" i="11" s="1"/>
  <c r="E20" i="10" s="1"/>
  <c r="BE64" i="11"/>
  <c r="BI62" i="11"/>
  <c r="BI54" i="11"/>
  <c r="BJ54" i="11" s="1"/>
  <c r="E35" i="10" s="1"/>
  <c r="BI46" i="11"/>
  <c r="BJ46" i="11" s="1"/>
  <c r="E27" i="10" s="1"/>
  <c r="BI38" i="11"/>
  <c r="BJ38" i="11" s="1"/>
  <c r="E19" i="10" s="1"/>
  <c r="BI30" i="11"/>
  <c r="BJ30" i="11" s="1"/>
  <c r="E11" i="10" s="1"/>
  <c r="BA64" i="11"/>
  <c r="BI31" i="11"/>
  <c r="BJ31" i="11" s="1"/>
  <c r="E12" i="10" s="1"/>
  <c r="BT25" i="11"/>
  <c r="BV64" i="11"/>
  <c r="BU64" i="11"/>
  <c r="BT64" i="11"/>
  <c r="BS64" i="11"/>
  <c r="BQ64" i="11"/>
  <c r="BO64" i="11"/>
  <c r="C64" i="11"/>
  <c r="C66" i="11" s="1"/>
  <c r="AZ63" i="11"/>
  <c r="AZ64" i="11" s="1"/>
  <c r="AY63" i="11"/>
  <c r="AY64" i="11" s="1"/>
  <c r="AX63" i="11"/>
  <c r="AX64" i="11" s="1"/>
  <c r="AW63" i="11"/>
  <c r="AW64" i="11" s="1"/>
  <c r="AV63" i="11"/>
  <c r="AV64" i="11" s="1"/>
  <c r="AU63" i="11"/>
  <c r="AU64" i="11" s="1"/>
  <c r="AT63" i="11"/>
  <c r="AT64" i="11" s="1"/>
  <c r="AS63" i="11"/>
  <c r="AS64" i="11" s="1"/>
  <c r="AR63" i="11"/>
  <c r="AR64" i="11" s="1"/>
  <c r="AQ63" i="11"/>
  <c r="AQ64" i="11" s="1"/>
  <c r="AP63" i="11"/>
  <c r="AP64" i="11" s="1"/>
  <c r="AO63" i="11"/>
  <c r="AO64" i="11" s="1"/>
  <c r="AN63" i="11"/>
  <c r="AN64" i="11" s="1"/>
  <c r="AM63" i="11"/>
  <c r="AM64" i="11" s="1"/>
  <c r="AL63" i="11"/>
  <c r="AL64" i="11" s="1"/>
  <c r="AK63" i="11"/>
  <c r="AK64" i="11" s="1"/>
  <c r="AJ63" i="11"/>
  <c r="AJ64" i="11" s="1"/>
  <c r="AI63" i="11"/>
  <c r="AI64" i="11" s="1"/>
  <c r="AH63" i="11"/>
  <c r="AH64" i="11" s="1"/>
  <c r="AG63" i="11"/>
  <c r="AG64" i="11" s="1"/>
  <c r="AF63" i="11"/>
  <c r="AF64" i="11" s="1"/>
  <c r="AE63" i="11"/>
  <c r="AE64" i="11" s="1"/>
  <c r="AD63" i="11"/>
  <c r="AD64" i="11" s="1"/>
  <c r="AC63" i="11"/>
  <c r="AC64" i="11" s="1"/>
  <c r="AB63" i="11"/>
  <c r="AB64" i="11" s="1"/>
  <c r="AA63" i="11"/>
  <c r="AA64" i="11" s="1"/>
  <c r="Z63" i="11"/>
  <c r="Z64" i="11" s="1"/>
  <c r="Y63" i="11"/>
  <c r="Y64" i="11" s="1"/>
  <c r="X63" i="11"/>
  <c r="X64" i="11" s="1"/>
  <c r="W63" i="11"/>
  <c r="W64" i="11" s="1"/>
  <c r="V63" i="11"/>
  <c r="V64" i="11" s="1"/>
  <c r="U63" i="11"/>
  <c r="U64" i="11" s="1"/>
  <c r="T63" i="11"/>
  <c r="T64" i="11" s="1"/>
  <c r="S63" i="11"/>
  <c r="S64" i="11" s="1"/>
  <c r="R63" i="11"/>
  <c r="R64" i="11" s="1"/>
  <c r="Q63" i="11"/>
  <c r="Q64" i="11" s="1"/>
  <c r="P63" i="11"/>
  <c r="P64" i="11" s="1"/>
  <c r="O63" i="11"/>
  <c r="O64" i="11" s="1"/>
  <c r="N63" i="11"/>
  <c r="N64" i="11" s="1"/>
  <c r="M63" i="11"/>
  <c r="M64" i="11" s="1"/>
  <c r="L63" i="11"/>
  <c r="L64" i="11" s="1"/>
  <c r="K63" i="11"/>
  <c r="K64" i="11" s="1"/>
  <c r="J63" i="11"/>
  <c r="J64" i="11" s="1"/>
  <c r="I63" i="11"/>
  <c r="I64" i="11" s="1"/>
  <c r="H63" i="11"/>
  <c r="H64" i="11" s="1"/>
  <c r="G63" i="11"/>
  <c r="G64" i="11" s="1"/>
  <c r="F63" i="11"/>
  <c r="F64" i="11" s="1"/>
  <c r="E63" i="11"/>
  <c r="E64" i="11" s="1"/>
  <c r="EB62" i="11"/>
  <c r="EA62" i="11"/>
  <c r="DJ62" i="11"/>
  <c r="BU62" i="11"/>
  <c r="BS62" i="11"/>
  <c r="BR62" i="11"/>
  <c r="BP62" i="11"/>
  <c r="BO62" i="11"/>
  <c r="BN62" i="11"/>
  <c r="BM62" i="11"/>
  <c r="BV62" i="11"/>
  <c r="BT62" i="11"/>
  <c r="BQ62" i="11"/>
  <c r="EB61" i="11"/>
  <c r="EA61" i="11"/>
  <c r="DJ61" i="11"/>
  <c r="BV61" i="11"/>
  <c r="BR61" i="11"/>
  <c r="BP61" i="11"/>
  <c r="BN61" i="11"/>
  <c r="BM61" i="11"/>
  <c r="BU61" i="11"/>
  <c r="BT61" i="11"/>
  <c r="BS61" i="11"/>
  <c r="BQ61" i="11"/>
  <c r="BO61" i="11"/>
  <c r="EB60" i="11"/>
  <c r="EA60" i="11"/>
  <c r="DJ60" i="11"/>
  <c r="BU60" i="11"/>
  <c r="BS60" i="11"/>
  <c r="BR60" i="11"/>
  <c r="BQ60" i="11"/>
  <c r="BP60" i="11"/>
  <c r="BN60" i="11"/>
  <c r="BM60" i="11"/>
  <c r="BV60" i="11"/>
  <c r="BT60" i="11"/>
  <c r="BO60" i="11"/>
  <c r="EB59" i="11"/>
  <c r="EA59" i="11"/>
  <c r="DJ59" i="11"/>
  <c r="BV59" i="11"/>
  <c r="BT59" i="11"/>
  <c r="BS59" i="11"/>
  <c r="BR59" i="11"/>
  <c r="BQ59" i="11"/>
  <c r="BP59" i="11"/>
  <c r="BN59" i="11"/>
  <c r="BM59" i="11"/>
  <c r="BU59" i="11"/>
  <c r="EB58" i="11"/>
  <c r="EA58" i="11"/>
  <c r="DJ58" i="11"/>
  <c r="BS58" i="11"/>
  <c r="BR58" i="11"/>
  <c r="BQ58" i="11"/>
  <c r="BP58" i="11"/>
  <c r="BO58" i="11"/>
  <c r="BN58" i="11"/>
  <c r="BM58" i="11"/>
  <c r="BV58" i="11"/>
  <c r="BU58" i="11"/>
  <c r="BT58" i="11"/>
  <c r="EB57" i="11"/>
  <c r="EA57" i="11"/>
  <c r="DJ57" i="11"/>
  <c r="BT57" i="11"/>
  <c r="BS57" i="11"/>
  <c r="BR57" i="11"/>
  <c r="BP57" i="11"/>
  <c r="BN57" i="11"/>
  <c r="BM57" i="11"/>
  <c r="BV57" i="11"/>
  <c r="BU57" i="11"/>
  <c r="BQ57" i="11"/>
  <c r="BO57" i="11"/>
  <c r="EB56" i="11"/>
  <c r="EA56" i="11"/>
  <c r="DL56" i="11"/>
  <c r="DJ56" i="11"/>
  <c r="BR56" i="11"/>
  <c r="BP56" i="11"/>
  <c r="BO56" i="11"/>
  <c r="BN56" i="11"/>
  <c r="BM56" i="11"/>
  <c r="BV56" i="11"/>
  <c r="BU56" i="11"/>
  <c r="BT56" i="11"/>
  <c r="BS56" i="11"/>
  <c r="BQ56" i="11"/>
  <c r="EB55" i="11"/>
  <c r="EA55" i="11"/>
  <c r="DL55" i="11"/>
  <c r="DJ55" i="11"/>
  <c r="BR55" i="11"/>
  <c r="BP55" i="11"/>
  <c r="BN55" i="11"/>
  <c r="BM55" i="11"/>
  <c r="BV55" i="11"/>
  <c r="BU55" i="11"/>
  <c r="BT55" i="11"/>
  <c r="BS55" i="11"/>
  <c r="BQ55" i="11"/>
  <c r="BO55" i="11"/>
  <c r="EB54" i="11"/>
  <c r="EA54" i="11"/>
  <c r="DL54" i="11"/>
  <c r="DJ54" i="11"/>
  <c r="BU54" i="11"/>
  <c r="BR54" i="11"/>
  <c r="BP54" i="11"/>
  <c r="BN54" i="11"/>
  <c r="BM54" i="11"/>
  <c r="BV54" i="11"/>
  <c r="BT54" i="11"/>
  <c r="BS54" i="11"/>
  <c r="BQ54" i="11"/>
  <c r="EB53" i="11"/>
  <c r="EA53" i="11"/>
  <c r="DL53" i="11"/>
  <c r="DJ53" i="11"/>
  <c r="BU53" i="11"/>
  <c r="BR53" i="11"/>
  <c r="BP53" i="11"/>
  <c r="BN53" i="11"/>
  <c r="BM53" i="11"/>
  <c r="BV53" i="11"/>
  <c r="BT53" i="11"/>
  <c r="BS53" i="11"/>
  <c r="BQ53" i="11"/>
  <c r="BO53" i="11"/>
  <c r="EB52" i="11"/>
  <c r="EA52" i="11"/>
  <c r="DL52" i="11"/>
  <c r="DJ52" i="11"/>
  <c r="BS52" i="11"/>
  <c r="BR52" i="11"/>
  <c r="BP52" i="11"/>
  <c r="BN52" i="11"/>
  <c r="BM52" i="11"/>
  <c r="BV52" i="11"/>
  <c r="BU52" i="11"/>
  <c r="BT52" i="11"/>
  <c r="BQ52" i="11"/>
  <c r="BO52" i="11"/>
  <c r="EB51" i="11"/>
  <c r="EA51" i="11"/>
  <c r="DL51" i="11"/>
  <c r="DJ51" i="11"/>
  <c r="BV51" i="11"/>
  <c r="BR51" i="11"/>
  <c r="BP51" i="11"/>
  <c r="BN51" i="11"/>
  <c r="BM51" i="11"/>
  <c r="BU51" i="11"/>
  <c r="BT51" i="11"/>
  <c r="BS51" i="11"/>
  <c r="BQ51" i="11"/>
  <c r="EB50" i="11"/>
  <c r="EA50" i="11"/>
  <c r="DL50" i="11"/>
  <c r="DJ50" i="11"/>
  <c r="BR50" i="11"/>
  <c r="BQ50" i="11"/>
  <c r="BP50" i="11"/>
  <c r="BN50" i="11"/>
  <c r="BM50" i="11"/>
  <c r="BV50" i="11"/>
  <c r="BU50" i="11"/>
  <c r="BT50" i="11"/>
  <c r="BS50" i="11"/>
  <c r="BO50" i="11"/>
  <c r="EB49" i="11"/>
  <c r="EA49" i="11"/>
  <c r="DL49" i="11"/>
  <c r="DJ49" i="11"/>
  <c r="BT49" i="11"/>
  <c r="BR49" i="11"/>
  <c r="BP49" i="11"/>
  <c r="BO49" i="11"/>
  <c r="BN49" i="11"/>
  <c r="BM49" i="11"/>
  <c r="BV49" i="11"/>
  <c r="BU49" i="11"/>
  <c r="BS49" i="11"/>
  <c r="BQ49" i="11"/>
  <c r="EB48" i="11"/>
  <c r="EA48" i="11"/>
  <c r="DL48" i="11"/>
  <c r="DJ48" i="11"/>
  <c r="BS48" i="11"/>
  <c r="BR48" i="11"/>
  <c r="BP48" i="11"/>
  <c r="BO48" i="11"/>
  <c r="BN48" i="11"/>
  <c r="BM48" i="11"/>
  <c r="BV48" i="11"/>
  <c r="BU48" i="11"/>
  <c r="BT48" i="11"/>
  <c r="BQ48" i="11"/>
  <c r="EB47" i="11"/>
  <c r="EA47" i="11"/>
  <c r="DL47" i="11"/>
  <c r="DJ47" i="11"/>
  <c r="BV47" i="11"/>
  <c r="BR47" i="11"/>
  <c r="BP47" i="11"/>
  <c r="BN47" i="11"/>
  <c r="BM47" i="11"/>
  <c r="BU47" i="11"/>
  <c r="BT47" i="11"/>
  <c r="BS47" i="11"/>
  <c r="BQ47" i="11"/>
  <c r="BO47" i="11"/>
  <c r="EB46" i="11"/>
  <c r="EA46" i="11"/>
  <c r="DL46" i="11"/>
  <c r="DJ46" i="11"/>
  <c r="BU46" i="11"/>
  <c r="BR46" i="11"/>
  <c r="BP46" i="11"/>
  <c r="BN46" i="11"/>
  <c r="BM46" i="11"/>
  <c r="BV46" i="11"/>
  <c r="BT46" i="11"/>
  <c r="BS46" i="11"/>
  <c r="BO46" i="11"/>
  <c r="EB45" i="11"/>
  <c r="EA45" i="11"/>
  <c r="DJ45" i="11"/>
  <c r="BU45" i="11"/>
  <c r="BR45" i="11"/>
  <c r="BP45" i="11"/>
  <c r="BN45" i="11"/>
  <c r="BM45" i="11"/>
  <c r="BV45" i="11"/>
  <c r="BT45" i="11"/>
  <c r="BS45" i="11"/>
  <c r="BQ45" i="11"/>
  <c r="BO45" i="11"/>
  <c r="EB44" i="11"/>
  <c r="EA44" i="11"/>
  <c r="DL44" i="11"/>
  <c r="DJ44" i="11"/>
  <c r="BS44" i="11"/>
  <c r="BR44" i="11"/>
  <c r="BP44" i="11"/>
  <c r="BN44" i="11"/>
  <c r="BM44" i="11"/>
  <c r="BV44" i="11"/>
  <c r="BU44" i="11"/>
  <c r="BT44" i="11"/>
  <c r="BQ44" i="11"/>
  <c r="BO44" i="11"/>
  <c r="EB43" i="11"/>
  <c r="EA43" i="11"/>
  <c r="DL43" i="11"/>
  <c r="DJ43" i="11"/>
  <c r="BV43" i="11"/>
  <c r="BU43" i="11"/>
  <c r="BS43" i="11"/>
  <c r="BR43" i="11"/>
  <c r="BP43" i="11"/>
  <c r="BN43" i="11"/>
  <c r="BM43" i="11"/>
  <c r="BT43" i="11"/>
  <c r="BQ43" i="11"/>
  <c r="EB42" i="11"/>
  <c r="EA42" i="11"/>
  <c r="DL42" i="11"/>
  <c r="DJ42" i="11"/>
  <c r="BV42" i="11"/>
  <c r="BR42" i="11"/>
  <c r="BQ42" i="11"/>
  <c r="BP42" i="11"/>
  <c r="BN42" i="11"/>
  <c r="BM42" i="11"/>
  <c r="BU42" i="11"/>
  <c r="BT42" i="11"/>
  <c r="BS42" i="11"/>
  <c r="BO42" i="11"/>
  <c r="EB41" i="11"/>
  <c r="EA41" i="11"/>
  <c r="DL41" i="11"/>
  <c r="DJ41" i="11"/>
  <c r="BT41" i="11"/>
  <c r="BS41" i="11"/>
  <c r="BR41" i="11"/>
  <c r="BP41" i="11"/>
  <c r="BO41" i="11"/>
  <c r="BN41" i="11"/>
  <c r="BM41" i="11"/>
  <c r="BV41" i="11"/>
  <c r="BU41" i="11"/>
  <c r="BQ41" i="11"/>
  <c r="EB40" i="11"/>
  <c r="EA40" i="11"/>
  <c r="DL40" i="11"/>
  <c r="DJ40" i="11"/>
  <c r="BV40" i="11"/>
  <c r="BT40" i="11"/>
  <c r="BR40" i="11"/>
  <c r="BP40" i="11"/>
  <c r="BO40" i="11"/>
  <c r="BN40" i="11"/>
  <c r="BM40" i="11"/>
  <c r="BU40" i="11"/>
  <c r="BS40" i="11"/>
  <c r="BQ40" i="11"/>
  <c r="EB39" i="11"/>
  <c r="EA39" i="11"/>
  <c r="DL39" i="11"/>
  <c r="DJ39" i="11"/>
  <c r="BR39" i="11"/>
  <c r="BQ39" i="11"/>
  <c r="BP39" i="11"/>
  <c r="BN39" i="11"/>
  <c r="BM39" i="11"/>
  <c r="BV39" i="11"/>
  <c r="BU39" i="11"/>
  <c r="BT39" i="11"/>
  <c r="BS39" i="11"/>
  <c r="BO39" i="11"/>
  <c r="EB38" i="11"/>
  <c r="EA38" i="11"/>
  <c r="DL38" i="11"/>
  <c r="DJ38" i="11"/>
  <c r="BV38" i="11"/>
  <c r="BU38" i="11"/>
  <c r="BT38" i="11"/>
  <c r="BS38" i="11"/>
  <c r="BR38" i="11"/>
  <c r="BQ38" i="11"/>
  <c r="BP38" i="11"/>
  <c r="BN38" i="11"/>
  <c r="BM38" i="11"/>
  <c r="BO38" i="11"/>
  <c r="EB37" i="11"/>
  <c r="EA37" i="11"/>
  <c r="DL37" i="11"/>
  <c r="DJ37" i="11"/>
  <c r="BU37" i="11"/>
  <c r="BR37" i="11"/>
  <c r="BP37" i="11"/>
  <c r="BO37" i="11"/>
  <c r="BN37" i="11"/>
  <c r="BM37" i="11"/>
  <c r="BV37" i="11"/>
  <c r="BT37" i="11"/>
  <c r="BS37" i="11"/>
  <c r="BQ37" i="11"/>
  <c r="EB36" i="11"/>
  <c r="EA36" i="11"/>
  <c r="DL36" i="11"/>
  <c r="DJ36" i="11"/>
  <c r="BR36" i="11"/>
  <c r="BQ36" i="11"/>
  <c r="BP36" i="11"/>
  <c r="BN36" i="11"/>
  <c r="BM36" i="11"/>
  <c r="BV36" i="11"/>
  <c r="BU36" i="11"/>
  <c r="BT36" i="11"/>
  <c r="BS36" i="11"/>
  <c r="BO36" i="11"/>
  <c r="EB35" i="11"/>
  <c r="EA35" i="11"/>
  <c r="DL35" i="11"/>
  <c r="DJ35" i="11"/>
  <c r="BU35" i="11"/>
  <c r="BS35" i="11"/>
  <c r="BR35" i="11"/>
  <c r="BP35" i="11"/>
  <c r="BN35" i="11"/>
  <c r="BM35" i="11"/>
  <c r="BV35" i="11"/>
  <c r="BT35" i="11"/>
  <c r="BQ35" i="11"/>
  <c r="BO35" i="11"/>
  <c r="EB34" i="11"/>
  <c r="EA34" i="11"/>
  <c r="DL34" i="11"/>
  <c r="DJ34" i="11"/>
  <c r="BV34" i="11"/>
  <c r="BR34" i="11"/>
  <c r="BQ34" i="11"/>
  <c r="BP34" i="11"/>
  <c r="BN34" i="11"/>
  <c r="BM34" i="11"/>
  <c r="BU34" i="11"/>
  <c r="BT34" i="11"/>
  <c r="BS34" i="11"/>
  <c r="EB33" i="11"/>
  <c r="EA33" i="11"/>
  <c r="DL33" i="11"/>
  <c r="DJ33" i="11"/>
  <c r="BS33" i="11"/>
  <c r="BR33" i="11"/>
  <c r="BP33" i="11"/>
  <c r="BO33" i="11"/>
  <c r="BN33" i="11"/>
  <c r="BM33" i="11"/>
  <c r="BV33" i="11"/>
  <c r="BU33" i="11"/>
  <c r="BT33" i="11"/>
  <c r="EB32" i="11"/>
  <c r="EA32" i="11"/>
  <c r="DL32" i="11"/>
  <c r="DJ32" i="11"/>
  <c r="BV32" i="11"/>
  <c r="BT32" i="11"/>
  <c r="BR32" i="11"/>
  <c r="BP32" i="11"/>
  <c r="BN32" i="11"/>
  <c r="BM32" i="11"/>
  <c r="BU32" i="11"/>
  <c r="BS32" i="11"/>
  <c r="BQ32" i="11"/>
  <c r="BO32" i="11"/>
  <c r="EB31" i="11"/>
  <c r="EA31" i="11"/>
  <c r="DL31" i="11"/>
  <c r="DJ31" i="11"/>
  <c r="BR31" i="11"/>
  <c r="BP31" i="11"/>
  <c r="BN31" i="11"/>
  <c r="BM31" i="11"/>
  <c r="EB30" i="11"/>
  <c r="EA30" i="11"/>
  <c r="DL30" i="11"/>
  <c r="DJ30" i="11"/>
  <c r="BT30" i="11"/>
  <c r="BS30" i="11"/>
  <c r="BR30" i="11"/>
  <c r="BP30" i="11"/>
  <c r="BN30" i="11"/>
  <c r="BM30" i="11"/>
  <c r="BV30" i="11"/>
  <c r="BU30" i="11"/>
  <c r="BQ30" i="11"/>
  <c r="BO30" i="11"/>
  <c r="EB29" i="11"/>
  <c r="EA29" i="11"/>
  <c r="DL29" i="11"/>
  <c r="DJ29" i="11"/>
  <c r="BU29" i="11"/>
  <c r="BR29" i="11"/>
  <c r="BP29" i="11"/>
  <c r="BO29" i="11"/>
  <c r="BN29" i="11"/>
  <c r="BM29" i="11"/>
  <c r="BV29" i="11"/>
  <c r="BT29" i="11"/>
  <c r="BS29" i="11"/>
  <c r="BQ29" i="11"/>
  <c r="EB28" i="11"/>
  <c r="EA28" i="11"/>
  <c r="DJ25" i="11"/>
  <c r="BT28" i="11"/>
  <c r="BR28" i="11"/>
  <c r="BP28" i="11"/>
  <c r="BN28" i="11"/>
  <c r="BM28" i="11"/>
  <c r="BV28" i="11"/>
  <c r="BU28" i="11"/>
  <c r="BS28" i="11"/>
  <c r="BQ28" i="11"/>
  <c r="BO28" i="11"/>
  <c r="EB27" i="11"/>
  <c r="EA27" i="11"/>
  <c r="DJ26" i="11"/>
  <c r="BV27" i="11"/>
  <c r="BT27" i="11"/>
  <c r="BR27" i="11"/>
  <c r="BP27" i="11"/>
  <c r="BN27" i="11"/>
  <c r="BM27" i="11"/>
  <c r="BU27" i="11"/>
  <c r="BS27" i="11"/>
  <c r="BO27" i="11"/>
  <c r="EB26" i="11"/>
  <c r="EA26" i="11"/>
  <c r="DJ27" i="11"/>
  <c r="BS26" i="11"/>
  <c r="BR26" i="11"/>
  <c r="BQ26" i="11"/>
  <c r="BP26" i="11"/>
  <c r="BO26" i="11"/>
  <c r="BN26" i="11"/>
  <c r="BM26" i="11"/>
  <c r="BV26" i="11"/>
  <c r="BU26" i="11"/>
  <c r="BT26" i="11"/>
  <c r="EB25" i="11"/>
  <c r="EA25" i="11"/>
  <c r="DJ24" i="11"/>
  <c r="BU25" i="11"/>
  <c r="BS25" i="11"/>
  <c r="BR25" i="11"/>
  <c r="BP25" i="11"/>
  <c r="BN25" i="11"/>
  <c r="BM25" i="11"/>
  <c r="BV25" i="11"/>
  <c r="BQ25" i="11"/>
  <c r="BO25" i="11"/>
  <c r="EB24" i="11"/>
  <c r="EA24" i="11"/>
  <c r="DJ28" i="11"/>
  <c r="BV24" i="11"/>
  <c r="BR24" i="11"/>
  <c r="BQ24" i="11"/>
  <c r="BP24" i="11"/>
  <c r="BN24" i="11"/>
  <c r="BM24" i="11"/>
  <c r="BU24" i="11"/>
  <c r="BT24" i="11"/>
  <c r="BS24" i="11"/>
  <c r="EB23" i="11"/>
  <c r="EA23" i="11"/>
  <c r="DJ23" i="11"/>
  <c r="CJ63" i="11"/>
  <c r="CJ65" i="11" s="1"/>
  <c r="CF23" i="11"/>
  <c r="CB23" i="11"/>
  <c r="BZ23" i="11"/>
  <c r="BS23" i="11"/>
  <c r="BR23" i="11"/>
  <c r="BP23" i="11"/>
  <c r="BN23" i="11"/>
  <c r="BM23" i="11"/>
  <c r="BU23" i="11"/>
  <c r="BQ23" i="11"/>
  <c r="BV22" i="11"/>
  <c r="BU22" i="11"/>
  <c r="BT22" i="11"/>
  <c r="BS22" i="11"/>
  <c r="BQ22" i="11"/>
  <c r="BO22" i="11"/>
  <c r="DL45" i="11" l="1"/>
  <c r="AZ6" i="15"/>
  <c r="BJ24" i="11"/>
  <c r="K33" i="15"/>
  <c r="P33" i="15" s="1"/>
  <c r="BJ27" i="11"/>
  <c r="K21" i="15"/>
  <c r="BJ25" i="11"/>
  <c r="AZ21" i="15"/>
  <c r="BJ26" i="11"/>
  <c r="AZ33" i="15"/>
  <c r="BJ28" i="11"/>
  <c r="BJ62" i="11"/>
  <c r="DL62" i="11" s="1"/>
  <c r="BJ61" i="11"/>
  <c r="E42" i="10" s="1"/>
  <c r="BJ60" i="11"/>
  <c r="DL60" i="11" s="1"/>
  <c r="BJ59" i="11"/>
  <c r="DL59" i="11" s="1"/>
  <c r="BJ58" i="11"/>
  <c r="E39" i="10" s="1"/>
  <c r="E38" i="10"/>
  <c r="BJ57" i="11"/>
  <c r="DL57" i="11" s="1"/>
  <c r="DL58" i="11"/>
  <c r="D28" i="10"/>
  <c r="K168" i="15"/>
  <c r="D11" i="10"/>
  <c r="AZ48" i="15"/>
  <c r="D36" i="10"/>
  <c r="K222" i="15"/>
  <c r="D21" i="10"/>
  <c r="AZ114" i="15"/>
  <c r="D19" i="10"/>
  <c r="AZ102" i="15"/>
  <c r="D16" i="10"/>
  <c r="K87" i="15"/>
  <c r="D18" i="10"/>
  <c r="K102" i="15"/>
  <c r="D14" i="10"/>
  <c r="K75" i="15"/>
  <c r="D17" i="10"/>
  <c r="AZ87" i="15"/>
  <c r="D41" i="10"/>
  <c r="AZ249" i="15"/>
  <c r="D27" i="10"/>
  <c r="AZ156" i="15"/>
  <c r="D15" i="10"/>
  <c r="AZ75" i="15"/>
  <c r="D24" i="10"/>
  <c r="K141" i="15"/>
  <c r="D34" i="10"/>
  <c r="K210" i="15"/>
  <c r="D22" i="10"/>
  <c r="K129" i="15"/>
  <c r="D25" i="10"/>
  <c r="AZ141" i="15"/>
  <c r="D42" i="10"/>
  <c r="K264" i="15"/>
  <c r="D35" i="10"/>
  <c r="AZ210" i="15"/>
  <c r="D23" i="10"/>
  <c r="AZ129" i="15"/>
  <c r="D32" i="10"/>
  <c r="K195" i="15"/>
  <c r="D30" i="10"/>
  <c r="K183" i="15"/>
  <c r="D33" i="10"/>
  <c r="AZ195" i="15"/>
  <c r="D43" i="10"/>
  <c r="AZ264" i="15"/>
  <c r="D31" i="10"/>
  <c r="AZ183" i="15"/>
  <c r="D40" i="10"/>
  <c r="K249" i="15"/>
  <c r="D13" i="10"/>
  <c r="AZ60" i="15"/>
  <c r="D38" i="10"/>
  <c r="K237" i="15"/>
  <c r="D29" i="10"/>
  <c r="AZ168" i="15"/>
  <c r="D39" i="10"/>
  <c r="AZ237" i="15"/>
  <c r="D12" i="10"/>
  <c r="K60" i="15"/>
  <c r="D20" i="10"/>
  <c r="K114" i="15"/>
  <c r="D26" i="10"/>
  <c r="K156" i="15"/>
  <c r="D37" i="10"/>
  <c r="AZ222" i="15"/>
  <c r="BE33" i="15"/>
  <c r="D10" i="10"/>
  <c r="K48" i="15"/>
  <c r="P21" i="15"/>
  <c r="BE6" i="15"/>
  <c r="D7" i="10"/>
  <c r="D5" i="10"/>
  <c r="D6" i="10"/>
  <c r="K6" i="15"/>
  <c r="D4" i="10"/>
  <c r="D9" i="10"/>
  <c r="DK25" i="11"/>
  <c r="D8" i="10"/>
  <c r="DK23" i="11"/>
  <c r="CH63" i="11"/>
  <c r="CH65" i="11" s="1"/>
  <c r="DK29" i="11"/>
  <c r="EC29" i="11"/>
  <c r="CL63" i="11"/>
  <c r="CL65" i="11" s="1"/>
  <c r="EC26" i="11"/>
  <c r="DK27" i="11"/>
  <c r="BO63" i="11"/>
  <c r="BA66" i="11"/>
  <c r="BO65" i="11" s="1"/>
  <c r="BZ63" i="11"/>
  <c r="BZ65" i="11" s="1"/>
  <c r="DK37" i="11"/>
  <c r="EC37" i="11"/>
  <c r="DK34" i="11"/>
  <c r="EC34" i="11"/>
  <c r="CB63" i="11"/>
  <c r="CB65" i="11" s="1"/>
  <c r="CD63" i="11"/>
  <c r="CD65" i="11" s="1"/>
  <c r="CP63" i="11"/>
  <c r="CP65" i="11" s="1"/>
  <c r="CR63" i="11"/>
  <c r="CR65" i="11" s="1"/>
  <c r="DK28" i="11"/>
  <c r="EC24" i="11"/>
  <c r="EC31" i="11"/>
  <c r="DK31" i="11"/>
  <c r="DK30" i="11"/>
  <c r="BO24" i="11"/>
  <c r="DK33" i="11"/>
  <c r="BO34" i="11"/>
  <c r="EC50" i="11"/>
  <c r="DK50" i="11"/>
  <c r="EC58" i="11"/>
  <c r="DK58" i="11"/>
  <c r="BO59" i="11"/>
  <c r="EC38" i="11"/>
  <c r="DK49" i="11"/>
  <c r="EC49" i="11"/>
  <c r="BO51" i="11"/>
  <c r="EC48" i="11"/>
  <c r="DK48" i="11"/>
  <c r="DK54" i="11"/>
  <c r="EC54" i="11"/>
  <c r="EC30" i="11"/>
  <c r="DK41" i="11"/>
  <c r="EC41" i="11"/>
  <c r="BV23" i="11"/>
  <c r="EC23" i="11"/>
  <c r="EC33" i="11"/>
  <c r="DK46" i="11"/>
  <c r="EC46" i="11"/>
  <c r="BC64" i="11"/>
  <c r="BO23" i="11"/>
  <c r="EC28" i="11"/>
  <c r="BO43" i="11"/>
  <c r="BH66" i="11"/>
  <c r="BV65" i="11" s="1"/>
  <c r="BV63" i="11"/>
  <c r="BT23" i="11"/>
  <c r="BX65" i="11"/>
  <c r="CF63" i="11"/>
  <c r="CF65" i="11" s="1"/>
  <c r="CN63" i="11"/>
  <c r="CN65" i="11" s="1"/>
  <c r="CT63" i="11"/>
  <c r="CT65" i="11" s="1"/>
  <c r="DK38" i="11"/>
  <c r="DK57" i="11"/>
  <c r="EC57" i="11"/>
  <c r="DK62" i="11"/>
  <c r="EC62" i="11"/>
  <c r="BO54" i="11"/>
  <c r="BQ46" i="11"/>
  <c r="BR21" i="15" l="1"/>
  <c r="BU21" i="15"/>
  <c r="BO21" i="15"/>
  <c r="BX21" i="15"/>
  <c r="AC168" i="15"/>
  <c r="AI168" i="15"/>
  <c r="AF168" i="15"/>
  <c r="Z168" i="15"/>
  <c r="E40" i="10"/>
  <c r="E6" i="10"/>
  <c r="DL25" i="11"/>
  <c r="BU60" i="15"/>
  <c r="BX60" i="15"/>
  <c r="BR60" i="15"/>
  <c r="BO60" i="15"/>
  <c r="AI210" i="15"/>
  <c r="AC210" i="15"/>
  <c r="Z210" i="15"/>
  <c r="AF210" i="15"/>
  <c r="BR222" i="15"/>
  <c r="BX222" i="15"/>
  <c r="BU222" i="15"/>
  <c r="BO222" i="15"/>
  <c r="Z183" i="15"/>
  <c r="AI183" i="15"/>
  <c r="AC183" i="15"/>
  <c r="AF183" i="15"/>
  <c r="AI141" i="15"/>
  <c r="AC141" i="15"/>
  <c r="Z141" i="15"/>
  <c r="AF141" i="15"/>
  <c r="BR87" i="15"/>
  <c r="BO87" i="15"/>
  <c r="BX87" i="15"/>
  <c r="BU87" i="15"/>
  <c r="BX102" i="15"/>
  <c r="BR102" i="15"/>
  <c r="BO102" i="15"/>
  <c r="BU102" i="15"/>
  <c r="BE21" i="15"/>
  <c r="AI21" i="15"/>
  <c r="AC21" i="15"/>
  <c r="AF21" i="15"/>
  <c r="Z21" i="15"/>
  <c r="BR114" i="15"/>
  <c r="BX114" i="15"/>
  <c r="BU114" i="15"/>
  <c r="BO114" i="15"/>
  <c r="E8" i="10"/>
  <c r="DL27" i="11"/>
  <c r="AI33" i="15"/>
  <c r="AF33" i="15"/>
  <c r="Z33" i="15"/>
  <c r="AC33" i="15"/>
  <c r="BX168" i="15"/>
  <c r="BR168" i="15"/>
  <c r="BO168" i="15"/>
  <c r="BU168" i="15"/>
  <c r="AI195" i="15"/>
  <c r="AC195" i="15"/>
  <c r="Z195" i="15"/>
  <c r="AF195" i="15"/>
  <c r="AI75" i="15"/>
  <c r="AC75" i="15"/>
  <c r="Z75" i="15"/>
  <c r="AF75" i="15"/>
  <c r="AI48" i="15"/>
  <c r="Z48" i="15"/>
  <c r="AC48" i="15"/>
  <c r="AF48" i="15"/>
  <c r="AI114" i="15"/>
  <c r="Z114" i="15"/>
  <c r="AF114" i="15"/>
  <c r="AC114" i="15"/>
  <c r="BO129" i="15"/>
  <c r="BR129" i="15"/>
  <c r="BX129" i="15"/>
  <c r="BU129" i="15"/>
  <c r="AC129" i="15"/>
  <c r="Z129" i="15"/>
  <c r="AI129" i="15"/>
  <c r="AF129" i="15"/>
  <c r="BX156" i="15"/>
  <c r="BR156" i="15"/>
  <c r="BO156" i="15"/>
  <c r="BU156" i="15"/>
  <c r="AI102" i="15"/>
  <c r="AF102" i="15"/>
  <c r="AC102" i="15"/>
  <c r="Z102" i="15"/>
  <c r="AI222" i="15"/>
  <c r="Z222" i="15"/>
  <c r="AF222" i="15"/>
  <c r="AC222" i="15"/>
  <c r="E9" i="10"/>
  <c r="DL28" i="11"/>
  <c r="E5" i="10"/>
  <c r="DL24" i="11"/>
  <c r="AI156" i="15"/>
  <c r="AC156" i="15"/>
  <c r="Z156" i="15"/>
  <c r="AF156" i="15"/>
  <c r="BX183" i="15"/>
  <c r="BU183" i="15"/>
  <c r="BR183" i="15"/>
  <c r="BO183" i="15"/>
  <c r="BO141" i="15"/>
  <c r="BX141" i="15"/>
  <c r="BU141" i="15"/>
  <c r="BR141" i="15"/>
  <c r="BU75" i="15"/>
  <c r="BX75" i="15"/>
  <c r="BO75" i="15"/>
  <c r="BR75" i="15"/>
  <c r="AI6" i="15"/>
  <c r="Z6" i="15"/>
  <c r="AC6" i="15"/>
  <c r="AF6" i="15"/>
  <c r="BR33" i="15"/>
  <c r="BX33" i="15"/>
  <c r="BO33" i="15"/>
  <c r="BU33" i="15"/>
  <c r="BU6" i="15"/>
  <c r="BX6" i="15"/>
  <c r="BO6" i="15"/>
  <c r="BR6" i="15"/>
  <c r="AI60" i="15"/>
  <c r="AC60" i="15"/>
  <c r="Z60" i="15"/>
  <c r="AF60" i="15"/>
  <c r="BO195" i="15"/>
  <c r="BX195" i="15"/>
  <c r="BU195" i="15"/>
  <c r="BR195" i="15"/>
  <c r="BO210" i="15"/>
  <c r="BR210" i="15"/>
  <c r="BX210" i="15"/>
  <c r="BU210" i="15"/>
  <c r="AC87" i="15"/>
  <c r="Z87" i="15"/>
  <c r="AI87" i="15"/>
  <c r="AF87" i="15"/>
  <c r="BX48" i="15"/>
  <c r="BU48" i="15"/>
  <c r="BR48" i="15"/>
  <c r="BO48" i="15"/>
  <c r="E7" i="10"/>
  <c r="DL26" i="11"/>
  <c r="E41" i="10"/>
  <c r="E43" i="10"/>
  <c r="BR264" i="15"/>
  <c r="BX264" i="15"/>
  <c r="BU264" i="15"/>
  <c r="BO264" i="15"/>
  <c r="AI264" i="15"/>
  <c r="AF264" i="15"/>
  <c r="AC264" i="15"/>
  <c r="Z264" i="15"/>
  <c r="DL61" i="11"/>
  <c r="BU249" i="15"/>
  <c r="BX249" i="15"/>
  <c r="BR249" i="15"/>
  <c r="BO249" i="15"/>
  <c r="AI249" i="15"/>
  <c r="Z249" i="15"/>
  <c r="AF249" i="15"/>
  <c r="AC249" i="15"/>
  <c r="BX237" i="15"/>
  <c r="BU237" i="15"/>
  <c r="BO237" i="15"/>
  <c r="BR237" i="15"/>
  <c r="Z237" i="15"/>
  <c r="AI237" i="15"/>
  <c r="AF237" i="15"/>
  <c r="AC237" i="15"/>
  <c r="BE87" i="15"/>
  <c r="P156" i="15"/>
  <c r="BE183" i="15"/>
  <c r="BE75" i="15"/>
  <c r="BE114" i="15"/>
  <c r="P141" i="15"/>
  <c r="BE168" i="15"/>
  <c r="BE141" i="15"/>
  <c r="P75" i="15"/>
  <c r="P183" i="15"/>
  <c r="P195" i="15"/>
  <c r="P114" i="15"/>
  <c r="P237" i="15"/>
  <c r="BE264" i="15"/>
  <c r="BE129" i="15"/>
  <c r="P129" i="15"/>
  <c r="BE156" i="15"/>
  <c r="P102" i="15"/>
  <c r="P222" i="15"/>
  <c r="P249" i="15"/>
  <c r="P60" i="15"/>
  <c r="BE60" i="15"/>
  <c r="BE195" i="15"/>
  <c r="BE210" i="15"/>
  <c r="P210" i="15"/>
  <c r="BE249" i="15"/>
  <c r="P87" i="15"/>
  <c r="BE48" i="15"/>
  <c r="BE222" i="15"/>
  <c r="BE237" i="15"/>
  <c r="P264" i="15"/>
  <c r="BE102" i="15"/>
  <c r="P168" i="15"/>
  <c r="P48" i="15"/>
  <c r="E4" i="10"/>
  <c r="DL23" i="11"/>
  <c r="P6" i="15"/>
  <c r="EC40" i="11"/>
  <c r="DK40" i="11"/>
  <c r="DK35" i="11"/>
  <c r="EC35" i="11"/>
  <c r="DK26" i="11"/>
  <c r="EC27" i="11"/>
  <c r="EC55" i="11"/>
  <c r="DK55" i="11"/>
  <c r="DK51" i="11"/>
  <c r="EC51" i="11"/>
  <c r="BT63" i="11"/>
  <c r="BF66" i="11"/>
  <c r="BT65" i="11" s="1"/>
  <c r="BS63" i="11"/>
  <c r="BE66" i="11"/>
  <c r="BS65" i="11" s="1"/>
  <c r="DK24" i="11"/>
  <c r="DP31" i="11" s="1"/>
  <c r="EC25" i="11"/>
  <c r="DK43" i="11"/>
  <c r="EC43" i="11"/>
  <c r="EC39" i="11"/>
  <c r="DK39" i="11"/>
  <c r="EC56" i="11"/>
  <c r="DK56" i="11"/>
  <c r="EC42" i="11"/>
  <c r="DK42" i="11"/>
  <c r="BQ63" i="11"/>
  <c r="BC66" i="11"/>
  <c r="BQ65" i="11" s="1"/>
  <c r="EC53" i="11"/>
  <c r="DK53" i="11"/>
  <c r="DK60" i="11"/>
  <c r="EC60" i="11"/>
  <c r="BG66" i="11"/>
  <c r="BU65" i="11" s="1"/>
  <c r="BU63" i="11"/>
  <c r="DK59" i="11"/>
  <c r="EC59" i="11"/>
  <c r="DK52" i="11"/>
  <c r="EC52" i="11"/>
  <c r="DK32" i="11"/>
  <c r="EC32" i="11"/>
  <c r="EC36" i="11"/>
  <c r="DK36" i="11"/>
  <c r="EC47" i="11"/>
  <c r="DK47" i="11"/>
  <c r="EC61" i="11"/>
  <c r="DK61" i="11"/>
  <c r="EC45" i="11"/>
  <c r="DK45" i="11"/>
  <c r="DK44" i="11"/>
  <c r="EC44" i="11"/>
  <c r="BI64" i="11"/>
  <c r="ED32" i="11" l="1"/>
  <c r="EE32" i="11" s="1"/>
  <c r="DP20" i="11"/>
  <c r="DP33" i="11"/>
  <c r="DP29" i="11"/>
  <c r="DP32" i="11"/>
  <c r="DP34" i="11"/>
  <c r="DP35" i="11"/>
  <c r="DP30" i="11"/>
  <c r="DP36" i="11"/>
  <c r="DP27" i="11"/>
  <c r="DP28" i="11"/>
  <c r="ED59" i="11"/>
  <c r="EE59" i="11" s="1"/>
  <c r="ED36" i="11"/>
  <c r="EE36" i="11" s="1"/>
  <c r="ED43" i="11"/>
  <c r="EE43" i="11" s="1"/>
  <c r="ED51" i="11"/>
  <c r="EE51" i="11" s="1"/>
  <c r="ED42" i="11"/>
  <c r="EE42" i="11" s="1"/>
  <c r="ED27" i="11"/>
  <c r="EE27" i="11" s="1"/>
  <c r="ED45" i="11"/>
  <c r="EE45" i="11" s="1"/>
  <c r="ED56" i="11"/>
  <c r="EE56" i="11" s="1"/>
  <c r="ED53" i="11"/>
  <c r="EE53" i="11" s="1"/>
  <c r="ED25" i="11"/>
  <c r="EE25" i="11" s="1"/>
  <c r="ED35" i="11"/>
  <c r="EE35" i="11" s="1"/>
  <c r="ED61" i="11"/>
  <c r="EE61" i="11" s="1"/>
  <c r="BI66" i="11"/>
  <c r="ED28" i="11"/>
  <c r="EE28" i="11" s="1"/>
  <c r="ED50" i="11"/>
  <c r="EE50" i="11" s="1"/>
  <c r="ED54" i="11"/>
  <c r="EE54" i="11" s="1"/>
  <c r="ED31" i="11"/>
  <c r="EE31" i="11" s="1"/>
  <c r="ED26" i="11"/>
  <c r="EE26" i="11" s="1"/>
  <c r="ED34" i="11"/>
  <c r="EE34" i="11" s="1"/>
  <c r="ED24" i="11"/>
  <c r="EE24" i="11" s="1"/>
  <c r="ED38" i="11"/>
  <c r="EE38" i="11" s="1"/>
  <c r="ED41" i="11"/>
  <c r="EE41" i="11" s="1"/>
  <c r="ED46" i="11"/>
  <c r="EE46" i="11" s="1"/>
  <c r="ED58" i="11"/>
  <c r="EE58" i="11" s="1"/>
  <c r="ED23" i="11"/>
  <c r="EE23" i="11" s="1"/>
  <c r="ED33" i="11"/>
  <c r="EE33" i="11" s="1"/>
  <c r="ED29" i="11"/>
  <c r="EE29" i="11" s="1"/>
  <c r="ED48" i="11"/>
  <c r="EE48" i="11" s="1"/>
  <c r="ED57" i="11"/>
  <c r="EE57" i="11" s="1"/>
  <c r="ED30" i="11"/>
  <c r="EE30" i="11" s="1"/>
  <c r="ED49" i="11"/>
  <c r="EE49" i="11" s="1"/>
  <c r="ED37" i="11"/>
  <c r="EE37" i="11" s="1"/>
  <c r="ED62" i="11"/>
  <c r="EE62" i="11" s="1"/>
  <c r="ED44" i="11"/>
  <c r="EE44" i="11" s="1"/>
  <c r="ED40" i="11"/>
  <c r="EE40" i="11" s="1"/>
  <c r="ED39" i="11"/>
  <c r="EE39" i="11" s="1"/>
  <c r="ED55" i="11"/>
  <c r="EE55" i="11" s="1"/>
  <c r="ED47" i="11"/>
  <c r="EE47" i="11" s="1"/>
  <c r="ED52" i="11"/>
  <c r="EE52" i="11" s="1"/>
  <c r="ED60" i="11"/>
  <c r="EE60" i="11" s="1"/>
  <c r="DP37" i="11" l="1"/>
  <c r="EK25" i="11"/>
  <c r="EL27" i="11" s="1"/>
  <c r="DP22" i="11" s="1"/>
  <c r="C66" i="14" l="1"/>
  <c r="C64" i="13"/>
  <c r="C66" i="13" s="1"/>
  <c r="C64" i="12"/>
  <c r="C66" i="12" s="1"/>
  <c r="BC24" i="12"/>
  <c r="BD24" i="12" s="1"/>
  <c r="BC25" i="12"/>
  <c r="BD25" i="12" s="1"/>
  <c r="BC26" i="12"/>
  <c r="BD26" i="12" s="1"/>
  <c r="BC27" i="12"/>
  <c r="BD27" i="12" s="1"/>
  <c r="BC28" i="12"/>
  <c r="BD28" i="12" s="1"/>
  <c r="BC29" i="12"/>
  <c r="BC30" i="12"/>
  <c r="BC31" i="12"/>
  <c r="BD31" i="12" s="1"/>
  <c r="BC32" i="12"/>
  <c r="BC33" i="12"/>
  <c r="BC34" i="12"/>
  <c r="BC35" i="12"/>
  <c r="BC36" i="12"/>
  <c r="BC37" i="12"/>
  <c r="BC38" i="12"/>
  <c r="BD38" i="12" s="1"/>
  <c r="BC39" i="12"/>
  <c r="BC40" i="12"/>
  <c r="BC41" i="12"/>
  <c r="BC42" i="12"/>
  <c r="BC43" i="12"/>
  <c r="BC44" i="12"/>
  <c r="BC45" i="12"/>
  <c r="BC46" i="12"/>
  <c r="BD46" i="12" s="1"/>
  <c r="BC47" i="12"/>
  <c r="BC48" i="12"/>
  <c r="BC49" i="12"/>
  <c r="BC50" i="12"/>
  <c r="BD50" i="12" s="1"/>
  <c r="BC51" i="12"/>
  <c r="BC52" i="12"/>
  <c r="BC53" i="12"/>
  <c r="BD53" i="12" s="1"/>
  <c r="BC54" i="12"/>
  <c r="BC55" i="12"/>
  <c r="BC56" i="12"/>
  <c r="BD56" i="12" s="1"/>
  <c r="BC57" i="12"/>
  <c r="BC58" i="12"/>
  <c r="BD58" i="12" s="1"/>
  <c r="BC59" i="12"/>
  <c r="BD59" i="12" s="1"/>
  <c r="BC60" i="12"/>
  <c r="BC61" i="12"/>
  <c r="BD61" i="12" s="1"/>
  <c r="BC62" i="12"/>
  <c r="BD62" i="12" s="1"/>
  <c r="BC23" i="12"/>
  <c r="BD23" i="12" s="1"/>
  <c r="DL24" i="12"/>
  <c r="DL25" i="12"/>
  <c r="DL26" i="12"/>
  <c r="DL27" i="12"/>
  <c r="DL28" i="12"/>
  <c r="DL29" i="12"/>
  <c r="DL30" i="12"/>
  <c r="DL31" i="12"/>
  <c r="DL32" i="12"/>
  <c r="DL33" i="12"/>
  <c r="DL34" i="12"/>
  <c r="DL35" i="12"/>
  <c r="DL36" i="12"/>
  <c r="DL37" i="12"/>
  <c r="DL38" i="12"/>
  <c r="DL39" i="12"/>
  <c r="DL40" i="12"/>
  <c r="DL41" i="12"/>
  <c r="DL42" i="12"/>
  <c r="DL43" i="12"/>
  <c r="DL44" i="12"/>
  <c r="DL45" i="12"/>
  <c r="DL46" i="12"/>
  <c r="DL47" i="12"/>
  <c r="DL48" i="12"/>
  <c r="DL49" i="12"/>
  <c r="DL50" i="12"/>
  <c r="DL51" i="12"/>
  <c r="DL52" i="12"/>
  <c r="DL53" i="12"/>
  <c r="DL54" i="12"/>
  <c r="DL55" i="12"/>
  <c r="DL56" i="12"/>
  <c r="DL57" i="12"/>
  <c r="DL58" i="12"/>
  <c r="DL59" i="12"/>
  <c r="DL60" i="12"/>
  <c r="DL61" i="12"/>
  <c r="DL62" i="12"/>
  <c r="DL23" i="12"/>
  <c r="BW64" i="12"/>
  <c r="BX64" i="12"/>
  <c r="BY64" i="12"/>
  <c r="BZ64" i="12"/>
  <c r="BV64" i="12"/>
  <c r="BT64" i="12"/>
  <c r="BR64" i="12"/>
  <c r="CQ25" i="12"/>
  <c r="CR25" i="12" s="1"/>
  <c r="CQ26" i="12"/>
  <c r="CR26" i="12" s="1"/>
  <c r="CQ27" i="12"/>
  <c r="CR27" i="12" s="1"/>
  <c r="CQ28" i="12"/>
  <c r="CR28" i="12" s="1"/>
  <c r="CQ29" i="12"/>
  <c r="CR29" i="12" s="1"/>
  <c r="CQ30" i="12"/>
  <c r="CR30" i="12" s="1"/>
  <c r="CQ31" i="12"/>
  <c r="CR31" i="12" s="1"/>
  <c r="CQ32" i="12"/>
  <c r="CR32" i="12" s="1"/>
  <c r="CQ33" i="12"/>
  <c r="CR33" i="12" s="1"/>
  <c r="CQ34" i="12"/>
  <c r="CR34" i="12" s="1"/>
  <c r="CQ35" i="12"/>
  <c r="CR35" i="12" s="1"/>
  <c r="CQ36" i="12"/>
  <c r="CR36" i="12" s="1"/>
  <c r="CQ37" i="12"/>
  <c r="CR37" i="12" s="1"/>
  <c r="CQ38" i="12"/>
  <c r="CR38" i="12" s="1"/>
  <c r="CQ39" i="12"/>
  <c r="CR39" i="12" s="1"/>
  <c r="CQ40" i="12"/>
  <c r="CR40" i="12" s="1"/>
  <c r="CQ41" i="12"/>
  <c r="CR41" i="12" s="1"/>
  <c r="CQ42" i="12"/>
  <c r="CR42" i="12" s="1"/>
  <c r="CQ43" i="12"/>
  <c r="CR43" i="12" s="1"/>
  <c r="CQ44" i="12"/>
  <c r="CR44" i="12" s="1"/>
  <c r="CQ45" i="12"/>
  <c r="CR45" i="12" s="1"/>
  <c r="CQ46" i="12"/>
  <c r="CR46" i="12" s="1"/>
  <c r="CQ47" i="12"/>
  <c r="CR47" i="12" s="1"/>
  <c r="CQ48" i="12"/>
  <c r="CR48" i="12" s="1"/>
  <c r="CQ49" i="12"/>
  <c r="CR49" i="12" s="1"/>
  <c r="CQ50" i="12"/>
  <c r="CR50" i="12" s="1"/>
  <c r="CQ51" i="12"/>
  <c r="CR51" i="12" s="1"/>
  <c r="CQ52" i="12"/>
  <c r="CR52" i="12" s="1"/>
  <c r="CQ53" i="12"/>
  <c r="CR53" i="12" s="1"/>
  <c r="CQ54" i="12"/>
  <c r="CR54" i="12" s="1"/>
  <c r="CQ55" i="12"/>
  <c r="CR55" i="12" s="1"/>
  <c r="CQ56" i="12"/>
  <c r="CR56" i="12" s="1"/>
  <c r="CQ57" i="12"/>
  <c r="CR57" i="12" s="1"/>
  <c r="CQ58" i="12"/>
  <c r="CR58" i="12" s="1"/>
  <c r="CQ59" i="12"/>
  <c r="CR59" i="12" s="1"/>
  <c r="CQ60" i="12"/>
  <c r="CR60" i="12" s="1"/>
  <c r="CQ61" i="12"/>
  <c r="CR61" i="12" s="1"/>
  <c r="CQ62" i="12"/>
  <c r="CR62" i="12" s="1"/>
  <c r="CO25" i="12"/>
  <c r="CP25" i="12" s="1"/>
  <c r="CO26" i="12"/>
  <c r="CP26" i="12" s="1"/>
  <c r="CO27" i="12"/>
  <c r="CP27" i="12" s="1"/>
  <c r="CO28" i="12"/>
  <c r="CP28" i="12" s="1"/>
  <c r="CO29" i="12"/>
  <c r="CP29" i="12" s="1"/>
  <c r="CO30" i="12"/>
  <c r="CP30" i="12" s="1"/>
  <c r="CO31" i="12"/>
  <c r="CP31" i="12" s="1"/>
  <c r="CO32" i="12"/>
  <c r="CP32" i="12" s="1"/>
  <c r="CO33" i="12"/>
  <c r="CP33" i="12" s="1"/>
  <c r="CO34" i="12"/>
  <c r="CP34" i="12" s="1"/>
  <c r="CO35" i="12"/>
  <c r="CP35" i="12" s="1"/>
  <c r="CO36" i="12"/>
  <c r="CP36" i="12" s="1"/>
  <c r="CO37" i="12"/>
  <c r="CP37" i="12" s="1"/>
  <c r="CO38" i="12"/>
  <c r="CP38" i="12" s="1"/>
  <c r="CO39" i="12"/>
  <c r="CP39" i="12" s="1"/>
  <c r="CO40" i="12"/>
  <c r="CP40" i="12" s="1"/>
  <c r="CO41" i="12"/>
  <c r="CP41" i="12" s="1"/>
  <c r="CO42" i="12"/>
  <c r="CP42" i="12" s="1"/>
  <c r="CO43" i="12"/>
  <c r="CP43" i="12" s="1"/>
  <c r="CO44" i="12"/>
  <c r="CP44" i="12" s="1"/>
  <c r="CO45" i="12"/>
  <c r="CP45" i="12" s="1"/>
  <c r="CO46" i="12"/>
  <c r="CP46" i="12" s="1"/>
  <c r="CO47" i="12"/>
  <c r="CP47" i="12" s="1"/>
  <c r="CO48" i="12"/>
  <c r="CP48" i="12" s="1"/>
  <c r="CO49" i="12"/>
  <c r="CP49" i="12" s="1"/>
  <c r="CO50" i="12"/>
  <c r="CP50" i="12" s="1"/>
  <c r="CO51" i="12"/>
  <c r="CP51" i="12" s="1"/>
  <c r="CO52" i="12"/>
  <c r="CP52" i="12" s="1"/>
  <c r="CO53" i="12"/>
  <c r="CP53" i="12" s="1"/>
  <c r="CO54" i="12"/>
  <c r="CP54" i="12" s="1"/>
  <c r="CO55" i="12"/>
  <c r="CP55" i="12" s="1"/>
  <c r="CO56" i="12"/>
  <c r="CP56" i="12" s="1"/>
  <c r="CO57" i="12"/>
  <c r="CP57" i="12" s="1"/>
  <c r="CO58" i="12"/>
  <c r="CP58" i="12" s="1"/>
  <c r="CO59" i="12"/>
  <c r="CP59" i="12" s="1"/>
  <c r="CO60" i="12"/>
  <c r="CP60" i="12" s="1"/>
  <c r="CO61" i="12"/>
  <c r="CP61" i="12" s="1"/>
  <c r="CO62" i="12"/>
  <c r="CP62" i="12" s="1"/>
  <c r="CM25" i="12"/>
  <c r="CN25" i="12" s="1"/>
  <c r="CM26" i="12"/>
  <c r="CN26" i="12" s="1"/>
  <c r="CM27" i="12"/>
  <c r="CN27" i="12" s="1"/>
  <c r="CM28" i="12"/>
  <c r="CN28" i="12" s="1"/>
  <c r="CM29" i="12"/>
  <c r="CN29" i="12" s="1"/>
  <c r="CM30" i="12"/>
  <c r="CN30" i="12" s="1"/>
  <c r="CM31" i="12"/>
  <c r="CN31" i="12" s="1"/>
  <c r="CM32" i="12"/>
  <c r="CN32" i="12" s="1"/>
  <c r="CM33" i="12"/>
  <c r="CN33" i="12" s="1"/>
  <c r="CM34" i="12"/>
  <c r="CN34" i="12" s="1"/>
  <c r="CM35" i="12"/>
  <c r="CN35" i="12" s="1"/>
  <c r="CM36" i="12"/>
  <c r="CN36" i="12" s="1"/>
  <c r="CM37" i="12"/>
  <c r="CN37" i="12" s="1"/>
  <c r="CM38" i="12"/>
  <c r="CN38" i="12" s="1"/>
  <c r="CM39" i="12"/>
  <c r="CN39" i="12" s="1"/>
  <c r="CM40" i="12"/>
  <c r="CN40" i="12" s="1"/>
  <c r="CM41" i="12"/>
  <c r="CN41" i="12" s="1"/>
  <c r="CM42" i="12"/>
  <c r="CN42" i="12" s="1"/>
  <c r="CM43" i="12"/>
  <c r="CN43" i="12" s="1"/>
  <c r="CM44" i="12"/>
  <c r="CN44" i="12" s="1"/>
  <c r="CM45" i="12"/>
  <c r="CN45" i="12" s="1"/>
  <c r="CM46" i="12"/>
  <c r="CN46" i="12" s="1"/>
  <c r="CM47" i="12"/>
  <c r="CN47" i="12" s="1"/>
  <c r="CM48" i="12"/>
  <c r="CN48" i="12" s="1"/>
  <c r="CM49" i="12"/>
  <c r="CN49" i="12" s="1"/>
  <c r="CM50" i="12"/>
  <c r="CN50" i="12" s="1"/>
  <c r="CM51" i="12"/>
  <c r="CN51" i="12" s="1"/>
  <c r="CM52" i="12"/>
  <c r="CN52" i="12" s="1"/>
  <c r="CM53" i="12"/>
  <c r="CN53" i="12" s="1"/>
  <c r="CM54" i="12"/>
  <c r="CN54" i="12" s="1"/>
  <c r="CM55" i="12"/>
  <c r="CN55" i="12" s="1"/>
  <c r="CM56" i="12"/>
  <c r="CN56" i="12" s="1"/>
  <c r="CM57" i="12"/>
  <c r="CN57" i="12" s="1"/>
  <c r="CM58" i="12"/>
  <c r="CN58" i="12" s="1"/>
  <c r="CM59" i="12"/>
  <c r="CN59" i="12" s="1"/>
  <c r="CM60" i="12"/>
  <c r="CN60" i="12" s="1"/>
  <c r="CM61" i="12"/>
  <c r="CN61" i="12" s="1"/>
  <c r="CM62" i="12"/>
  <c r="CN62" i="12" s="1"/>
  <c r="CL25" i="12"/>
  <c r="CL26" i="12"/>
  <c r="CL27" i="12"/>
  <c r="CL28" i="12"/>
  <c r="CL29" i="12"/>
  <c r="CL30" i="12"/>
  <c r="CL31" i="12"/>
  <c r="CL32" i="12"/>
  <c r="CL33" i="12"/>
  <c r="CL34" i="12"/>
  <c r="CL35" i="12"/>
  <c r="CL36" i="12"/>
  <c r="CL37" i="12"/>
  <c r="CL38" i="12"/>
  <c r="CL39" i="12"/>
  <c r="CL40" i="12"/>
  <c r="CL41" i="12"/>
  <c r="CL42" i="12"/>
  <c r="CL43" i="12"/>
  <c r="CL44" i="12"/>
  <c r="CL45" i="12"/>
  <c r="CL46" i="12"/>
  <c r="CL47" i="12"/>
  <c r="CL48" i="12"/>
  <c r="CL49" i="12"/>
  <c r="CL50" i="12"/>
  <c r="CL51" i="12"/>
  <c r="CL52" i="12"/>
  <c r="CL53" i="12"/>
  <c r="CL54" i="12"/>
  <c r="CL55" i="12"/>
  <c r="CL56" i="12"/>
  <c r="CL57" i="12"/>
  <c r="CL58" i="12"/>
  <c r="CL59" i="12"/>
  <c r="CL60" i="12"/>
  <c r="CL61" i="12"/>
  <c r="CL62" i="12"/>
  <c r="CI25" i="12"/>
  <c r="CJ25" i="12" s="1"/>
  <c r="CI26" i="12"/>
  <c r="CJ26" i="12" s="1"/>
  <c r="CI27" i="12"/>
  <c r="CJ27" i="12" s="1"/>
  <c r="CI28" i="12"/>
  <c r="CJ28" i="12" s="1"/>
  <c r="CI29" i="12"/>
  <c r="CJ29" i="12" s="1"/>
  <c r="CI30" i="12"/>
  <c r="CJ30" i="12" s="1"/>
  <c r="CI31" i="12"/>
  <c r="CJ31" i="12" s="1"/>
  <c r="CI32" i="12"/>
  <c r="CJ32" i="12" s="1"/>
  <c r="CI33" i="12"/>
  <c r="CJ33" i="12" s="1"/>
  <c r="CI34" i="12"/>
  <c r="CJ34" i="12" s="1"/>
  <c r="CI35" i="12"/>
  <c r="CJ35" i="12" s="1"/>
  <c r="CI36" i="12"/>
  <c r="CJ36" i="12" s="1"/>
  <c r="CI37" i="12"/>
  <c r="CJ37" i="12" s="1"/>
  <c r="CI38" i="12"/>
  <c r="CJ38" i="12" s="1"/>
  <c r="CI39" i="12"/>
  <c r="CJ39" i="12" s="1"/>
  <c r="CI40" i="12"/>
  <c r="CJ40" i="12" s="1"/>
  <c r="CI41" i="12"/>
  <c r="CJ41" i="12" s="1"/>
  <c r="CI42" i="12"/>
  <c r="CJ42" i="12" s="1"/>
  <c r="CI43" i="12"/>
  <c r="CJ43" i="12" s="1"/>
  <c r="CI44" i="12"/>
  <c r="CJ44" i="12" s="1"/>
  <c r="CI45" i="12"/>
  <c r="CJ45" i="12" s="1"/>
  <c r="CI46" i="12"/>
  <c r="CJ46" i="12" s="1"/>
  <c r="CI47" i="12"/>
  <c r="CJ47" i="12" s="1"/>
  <c r="CI48" i="12"/>
  <c r="CJ48" i="12" s="1"/>
  <c r="CI49" i="12"/>
  <c r="CJ49" i="12" s="1"/>
  <c r="CI50" i="12"/>
  <c r="CJ50" i="12" s="1"/>
  <c r="CI51" i="12"/>
  <c r="CJ51" i="12" s="1"/>
  <c r="CI52" i="12"/>
  <c r="CJ52" i="12" s="1"/>
  <c r="CI53" i="12"/>
  <c r="CJ53" i="12" s="1"/>
  <c r="CI54" i="12"/>
  <c r="CJ54" i="12" s="1"/>
  <c r="CI55" i="12"/>
  <c r="CJ55" i="12" s="1"/>
  <c r="CI56" i="12"/>
  <c r="CJ56" i="12" s="1"/>
  <c r="CI57" i="12"/>
  <c r="CJ57" i="12" s="1"/>
  <c r="CI58" i="12"/>
  <c r="CJ58" i="12" s="1"/>
  <c r="CI59" i="12"/>
  <c r="CJ59" i="12" s="1"/>
  <c r="CI60" i="12"/>
  <c r="CJ60" i="12" s="1"/>
  <c r="CI61" i="12"/>
  <c r="CJ61" i="12" s="1"/>
  <c r="CI62" i="12"/>
  <c r="CJ62" i="12" s="1"/>
  <c r="CG25" i="12"/>
  <c r="CH25" i="12" s="1"/>
  <c r="CG26" i="12"/>
  <c r="CH26" i="12" s="1"/>
  <c r="CG27" i="12"/>
  <c r="CH27" i="12" s="1"/>
  <c r="CG28" i="12"/>
  <c r="CH28" i="12" s="1"/>
  <c r="CG29" i="12"/>
  <c r="CH29" i="12" s="1"/>
  <c r="CG30" i="12"/>
  <c r="CH30" i="12" s="1"/>
  <c r="CG31" i="12"/>
  <c r="CH31" i="12" s="1"/>
  <c r="CG32" i="12"/>
  <c r="CH32" i="12" s="1"/>
  <c r="CG33" i="12"/>
  <c r="CH33" i="12" s="1"/>
  <c r="CG34" i="12"/>
  <c r="CH34" i="12" s="1"/>
  <c r="CG35" i="12"/>
  <c r="CH35" i="12" s="1"/>
  <c r="CG36" i="12"/>
  <c r="CH36" i="12" s="1"/>
  <c r="CG37" i="12"/>
  <c r="CH37" i="12" s="1"/>
  <c r="CG38" i="12"/>
  <c r="CH38" i="12" s="1"/>
  <c r="CG39" i="12"/>
  <c r="CH39" i="12" s="1"/>
  <c r="CG40" i="12"/>
  <c r="CH40" i="12" s="1"/>
  <c r="CG41" i="12"/>
  <c r="CH41" i="12" s="1"/>
  <c r="CG42" i="12"/>
  <c r="CH42" i="12" s="1"/>
  <c r="CG43" i="12"/>
  <c r="CH43" i="12" s="1"/>
  <c r="CG44" i="12"/>
  <c r="CH44" i="12" s="1"/>
  <c r="CG45" i="12"/>
  <c r="CH45" i="12" s="1"/>
  <c r="CG46" i="12"/>
  <c r="CH46" i="12" s="1"/>
  <c r="CG47" i="12"/>
  <c r="CH47" i="12" s="1"/>
  <c r="CG48" i="12"/>
  <c r="CH48" i="12" s="1"/>
  <c r="CG49" i="12"/>
  <c r="CH49" i="12" s="1"/>
  <c r="CG50" i="12"/>
  <c r="CH50" i="12" s="1"/>
  <c r="CG51" i="12"/>
  <c r="CH51" i="12" s="1"/>
  <c r="CG52" i="12"/>
  <c r="CH52" i="12" s="1"/>
  <c r="CG53" i="12"/>
  <c r="CH53" i="12" s="1"/>
  <c r="CG54" i="12"/>
  <c r="CH54" i="12" s="1"/>
  <c r="CG55" i="12"/>
  <c r="CH55" i="12" s="1"/>
  <c r="CG56" i="12"/>
  <c r="CH56" i="12" s="1"/>
  <c r="CG57" i="12"/>
  <c r="CH57" i="12" s="1"/>
  <c r="CG58" i="12"/>
  <c r="CH58" i="12" s="1"/>
  <c r="CG59" i="12"/>
  <c r="CH59" i="12" s="1"/>
  <c r="CG60" i="12"/>
  <c r="CH60" i="12" s="1"/>
  <c r="CG61" i="12"/>
  <c r="CH61" i="12" s="1"/>
  <c r="CG62" i="12"/>
  <c r="CH62" i="12" s="1"/>
  <c r="CE25" i="12"/>
  <c r="CF25" i="12" s="1"/>
  <c r="CE26" i="12"/>
  <c r="CF26" i="12" s="1"/>
  <c r="CE27" i="12"/>
  <c r="CF27" i="12" s="1"/>
  <c r="CE28" i="12"/>
  <c r="CF28" i="12" s="1"/>
  <c r="CE29" i="12"/>
  <c r="CF29" i="12" s="1"/>
  <c r="CE30" i="12"/>
  <c r="CF30" i="12" s="1"/>
  <c r="CE31" i="12"/>
  <c r="CF31" i="12" s="1"/>
  <c r="CE32" i="12"/>
  <c r="CF32" i="12" s="1"/>
  <c r="CE33" i="12"/>
  <c r="CF33" i="12" s="1"/>
  <c r="CE34" i="12"/>
  <c r="CF34" i="12" s="1"/>
  <c r="CE35" i="12"/>
  <c r="CF35" i="12" s="1"/>
  <c r="CE36" i="12"/>
  <c r="CF36" i="12" s="1"/>
  <c r="CE37" i="12"/>
  <c r="CF37" i="12" s="1"/>
  <c r="CE38" i="12"/>
  <c r="CF38" i="12" s="1"/>
  <c r="CE39" i="12"/>
  <c r="CF39" i="12" s="1"/>
  <c r="CE40" i="12"/>
  <c r="CF40" i="12" s="1"/>
  <c r="CE41" i="12"/>
  <c r="CF41" i="12" s="1"/>
  <c r="CE42" i="12"/>
  <c r="CF42" i="12" s="1"/>
  <c r="CE43" i="12"/>
  <c r="CF43" i="12" s="1"/>
  <c r="CE44" i="12"/>
  <c r="CF44" i="12" s="1"/>
  <c r="CE45" i="12"/>
  <c r="CF45" i="12" s="1"/>
  <c r="CE46" i="12"/>
  <c r="CF46" i="12" s="1"/>
  <c r="CE47" i="12"/>
  <c r="CF47" i="12" s="1"/>
  <c r="CE48" i="12"/>
  <c r="CF48" i="12" s="1"/>
  <c r="CE49" i="12"/>
  <c r="CF49" i="12" s="1"/>
  <c r="CE50" i="12"/>
  <c r="CF50" i="12" s="1"/>
  <c r="CE51" i="12"/>
  <c r="CF51" i="12" s="1"/>
  <c r="CE52" i="12"/>
  <c r="CF52" i="12" s="1"/>
  <c r="CE53" i="12"/>
  <c r="CF53" i="12" s="1"/>
  <c r="CE54" i="12"/>
  <c r="CF54" i="12" s="1"/>
  <c r="CE55" i="12"/>
  <c r="CF55" i="12" s="1"/>
  <c r="CE56" i="12"/>
  <c r="CF56" i="12" s="1"/>
  <c r="CE57" i="12"/>
  <c r="CF57" i="12" s="1"/>
  <c r="CE58" i="12"/>
  <c r="CF58" i="12" s="1"/>
  <c r="CE59" i="12"/>
  <c r="CF59" i="12" s="1"/>
  <c r="CE60" i="12"/>
  <c r="CF60" i="12" s="1"/>
  <c r="CE61" i="12"/>
  <c r="CF61" i="12" s="1"/>
  <c r="CE62" i="12"/>
  <c r="CF62" i="12" s="1"/>
  <c r="CC25" i="12"/>
  <c r="CD25" i="12" s="1"/>
  <c r="CC26" i="12"/>
  <c r="CD26" i="12" s="1"/>
  <c r="CC27" i="12"/>
  <c r="CD27" i="12" s="1"/>
  <c r="CC28" i="12"/>
  <c r="CD28" i="12" s="1"/>
  <c r="CC29" i="12"/>
  <c r="CD29" i="12" s="1"/>
  <c r="CC30" i="12"/>
  <c r="CD30" i="12" s="1"/>
  <c r="CC31" i="12"/>
  <c r="CD31" i="12" s="1"/>
  <c r="CC32" i="12"/>
  <c r="CD32" i="12" s="1"/>
  <c r="CC33" i="12"/>
  <c r="CD33" i="12" s="1"/>
  <c r="CC34" i="12"/>
  <c r="CD34" i="12" s="1"/>
  <c r="CC35" i="12"/>
  <c r="CD35" i="12" s="1"/>
  <c r="CC36" i="12"/>
  <c r="CD36" i="12" s="1"/>
  <c r="CC37" i="12"/>
  <c r="CD37" i="12" s="1"/>
  <c r="CC38" i="12"/>
  <c r="CD38" i="12" s="1"/>
  <c r="CC39" i="12"/>
  <c r="CD39" i="12" s="1"/>
  <c r="CC40" i="12"/>
  <c r="CD40" i="12" s="1"/>
  <c r="CC41" i="12"/>
  <c r="CD41" i="12" s="1"/>
  <c r="CC42" i="12"/>
  <c r="CD42" i="12" s="1"/>
  <c r="CC43" i="12"/>
  <c r="CD43" i="12" s="1"/>
  <c r="CC44" i="12"/>
  <c r="CD44" i="12" s="1"/>
  <c r="CC45" i="12"/>
  <c r="CD45" i="12" s="1"/>
  <c r="CC46" i="12"/>
  <c r="CD46" i="12" s="1"/>
  <c r="CC47" i="12"/>
  <c r="CD47" i="12" s="1"/>
  <c r="CC48" i="12"/>
  <c r="CD48" i="12" s="1"/>
  <c r="CC49" i="12"/>
  <c r="CD49" i="12" s="1"/>
  <c r="CC50" i="12"/>
  <c r="CD50" i="12" s="1"/>
  <c r="CC51" i="12"/>
  <c r="CD51" i="12" s="1"/>
  <c r="CC52" i="12"/>
  <c r="CD52" i="12" s="1"/>
  <c r="CC53" i="12"/>
  <c r="CD53" i="12" s="1"/>
  <c r="CC54" i="12"/>
  <c r="CD54" i="12" s="1"/>
  <c r="CC55" i="12"/>
  <c r="CD55" i="12" s="1"/>
  <c r="CC56" i="12"/>
  <c r="CD56" i="12" s="1"/>
  <c r="CC57" i="12"/>
  <c r="CD57" i="12" s="1"/>
  <c r="CC58" i="12"/>
  <c r="CD58" i="12" s="1"/>
  <c r="CC59" i="12"/>
  <c r="CD59" i="12" s="1"/>
  <c r="CC60" i="12"/>
  <c r="CD60" i="12" s="1"/>
  <c r="CC61" i="12"/>
  <c r="CD61" i="12" s="1"/>
  <c r="CC62" i="12"/>
  <c r="CD62" i="12" s="1"/>
  <c r="CA25" i="12"/>
  <c r="CB25" i="12" s="1"/>
  <c r="CA26" i="12"/>
  <c r="CB26" i="12" s="1"/>
  <c r="CA27" i="12"/>
  <c r="CB27" i="12" s="1"/>
  <c r="CA28" i="12"/>
  <c r="CB28" i="12" s="1"/>
  <c r="CA29" i="12"/>
  <c r="CB29" i="12" s="1"/>
  <c r="CA30" i="12"/>
  <c r="CB30" i="12" s="1"/>
  <c r="CA31" i="12"/>
  <c r="CB31" i="12" s="1"/>
  <c r="CA32" i="12"/>
  <c r="CB32" i="12" s="1"/>
  <c r="CA33" i="12"/>
  <c r="CB33" i="12" s="1"/>
  <c r="CA34" i="12"/>
  <c r="CB34" i="12" s="1"/>
  <c r="CA35" i="12"/>
  <c r="CB35" i="12" s="1"/>
  <c r="CA36" i="12"/>
  <c r="CB36" i="12" s="1"/>
  <c r="CA37" i="12"/>
  <c r="CB37" i="12" s="1"/>
  <c r="CA38" i="12"/>
  <c r="CB38" i="12" s="1"/>
  <c r="CA39" i="12"/>
  <c r="CB39" i="12" s="1"/>
  <c r="CA40" i="12"/>
  <c r="CB40" i="12" s="1"/>
  <c r="CA41" i="12"/>
  <c r="CB41" i="12" s="1"/>
  <c r="CA42" i="12"/>
  <c r="CB42" i="12" s="1"/>
  <c r="CA43" i="12"/>
  <c r="CB43" i="12" s="1"/>
  <c r="CA44" i="12"/>
  <c r="CB44" i="12" s="1"/>
  <c r="CA45" i="12"/>
  <c r="CB45" i="12" s="1"/>
  <c r="CA46" i="12"/>
  <c r="CB46" i="12" s="1"/>
  <c r="CA47" i="12"/>
  <c r="CB47" i="12" s="1"/>
  <c r="CA48" i="12"/>
  <c r="CB48" i="12" s="1"/>
  <c r="CA49" i="12"/>
  <c r="CB49" i="12" s="1"/>
  <c r="CA50" i="12"/>
  <c r="CB50" i="12" s="1"/>
  <c r="CA51" i="12"/>
  <c r="CB51" i="12" s="1"/>
  <c r="CA52" i="12"/>
  <c r="CB52" i="12" s="1"/>
  <c r="CA53" i="12"/>
  <c r="CB53" i="12" s="1"/>
  <c r="CA54" i="12"/>
  <c r="CB54" i="12" s="1"/>
  <c r="CA55" i="12"/>
  <c r="CB55" i="12" s="1"/>
  <c r="CA56" i="12"/>
  <c r="CB56" i="12" s="1"/>
  <c r="CA57" i="12"/>
  <c r="CB57" i="12" s="1"/>
  <c r="CA58" i="12"/>
  <c r="CB58" i="12" s="1"/>
  <c r="CA59" i="12"/>
  <c r="CB59" i="12" s="1"/>
  <c r="CA60" i="12"/>
  <c r="CB60" i="12" s="1"/>
  <c r="CA61" i="12"/>
  <c r="CB61" i="12" s="1"/>
  <c r="CA62" i="12"/>
  <c r="CB62" i="12" s="1"/>
  <c r="CQ24" i="12"/>
  <c r="CR24" i="12" s="1"/>
  <c r="CQ23" i="12"/>
  <c r="CR23" i="12" s="1"/>
  <c r="CO24" i="12"/>
  <c r="CP24" i="12" s="1"/>
  <c r="CO23" i="12"/>
  <c r="CP23" i="12" s="1"/>
  <c r="CM24" i="12"/>
  <c r="CN24" i="12" s="1"/>
  <c r="CM23" i="12"/>
  <c r="CN23" i="12" s="1"/>
  <c r="CL24" i="12"/>
  <c r="CL23" i="12"/>
  <c r="CI24" i="12"/>
  <c r="CJ24" i="12" s="1"/>
  <c r="CI23" i="12"/>
  <c r="CJ23" i="12" s="1"/>
  <c r="CG24" i="12"/>
  <c r="CH24" i="12" s="1"/>
  <c r="CG23" i="12"/>
  <c r="CH23" i="12" s="1"/>
  <c r="CE24" i="12"/>
  <c r="CF24" i="12" s="1"/>
  <c r="CE23" i="12"/>
  <c r="CF23" i="12" s="1"/>
  <c r="CC24" i="12"/>
  <c r="CD24" i="12" s="1"/>
  <c r="CC23" i="12"/>
  <c r="CD23" i="12" s="1"/>
  <c r="CA24" i="12"/>
  <c r="CB24" i="12" s="1"/>
  <c r="CA23" i="12"/>
  <c r="CB23" i="12" s="1"/>
  <c r="BR31" i="12"/>
  <c r="BR38" i="12"/>
  <c r="BR46" i="12"/>
  <c r="BR53" i="12"/>
  <c r="F63" i="12"/>
  <c r="F64" i="12" s="1"/>
  <c r="G63" i="12"/>
  <c r="G64" i="12" s="1"/>
  <c r="H63" i="12"/>
  <c r="H64" i="12" s="1"/>
  <c r="I63" i="12"/>
  <c r="I64" i="12" s="1"/>
  <c r="J63" i="12"/>
  <c r="J64" i="12" s="1"/>
  <c r="K63" i="12"/>
  <c r="K64" i="12" s="1"/>
  <c r="L63" i="12"/>
  <c r="L64" i="12" s="1"/>
  <c r="M63" i="12"/>
  <c r="M64" i="12" s="1"/>
  <c r="N63" i="12"/>
  <c r="N64" i="12" s="1"/>
  <c r="O63" i="12"/>
  <c r="O64" i="12" s="1"/>
  <c r="P63" i="12"/>
  <c r="P64" i="12" s="1"/>
  <c r="Q63" i="12"/>
  <c r="Q64" i="12" s="1"/>
  <c r="R63" i="12"/>
  <c r="R64" i="12" s="1"/>
  <c r="S63" i="12"/>
  <c r="S64" i="12" s="1"/>
  <c r="T63" i="12"/>
  <c r="T64" i="12" s="1"/>
  <c r="U63" i="12"/>
  <c r="U64" i="12" s="1"/>
  <c r="V63" i="12"/>
  <c r="V64" i="12" s="1"/>
  <c r="W63" i="12"/>
  <c r="W64" i="12" s="1"/>
  <c r="X63" i="12"/>
  <c r="X64" i="12" s="1"/>
  <c r="Y63" i="12"/>
  <c r="Y64" i="12" s="1"/>
  <c r="Z63" i="12"/>
  <c r="Z64" i="12" s="1"/>
  <c r="AA63" i="12"/>
  <c r="AA64" i="12" s="1"/>
  <c r="AB63" i="12"/>
  <c r="AB64" i="12" s="1"/>
  <c r="AC63" i="12"/>
  <c r="AC64" i="12" s="1"/>
  <c r="AD63" i="12"/>
  <c r="AD64" i="12" s="1"/>
  <c r="AE63" i="12"/>
  <c r="AE64" i="12" s="1"/>
  <c r="AF63" i="12"/>
  <c r="AF64" i="12" s="1"/>
  <c r="AG63" i="12"/>
  <c r="AG64" i="12" s="1"/>
  <c r="AH63" i="12"/>
  <c r="AH64" i="12" s="1"/>
  <c r="AI63" i="12"/>
  <c r="AI64" i="12" s="1"/>
  <c r="AJ63" i="12"/>
  <c r="AJ64" i="12" s="1"/>
  <c r="AK63" i="12"/>
  <c r="AK64" i="12" s="1"/>
  <c r="AL63" i="12"/>
  <c r="AL64" i="12" s="1"/>
  <c r="AM63" i="12"/>
  <c r="AM64" i="12" s="1"/>
  <c r="AN63" i="12"/>
  <c r="AN64" i="12" s="1"/>
  <c r="AO63" i="12"/>
  <c r="AO64" i="12" s="1"/>
  <c r="AP63" i="12"/>
  <c r="AP64" i="12" s="1"/>
  <c r="AQ63" i="12"/>
  <c r="AQ64" i="12" s="1"/>
  <c r="AR63" i="12"/>
  <c r="AR64" i="12" s="1"/>
  <c r="AS63" i="12"/>
  <c r="AS64" i="12" s="1"/>
  <c r="AT63" i="12"/>
  <c r="AT64" i="12" s="1"/>
  <c r="AU63" i="12"/>
  <c r="AU64" i="12" s="1"/>
  <c r="AV63" i="12"/>
  <c r="AV64" i="12" s="1"/>
  <c r="AW63" i="12"/>
  <c r="AW64" i="12" s="1"/>
  <c r="AX63" i="12"/>
  <c r="AX64" i="12" s="1"/>
  <c r="AY63" i="12"/>
  <c r="AY64" i="12" s="1"/>
  <c r="AZ63" i="12"/>
  <c r="AZ64" i="12" s="1"/>
  <c r="BA63" i="12"/>
  <c r="BA64" i="12" s="1"/>
  <c r="BB63" i="12"/>
  <c r="BB64" i="12" s="1"/>
  <c r="E63" i="12"/>
  <c r="E64" i="12" s="1"/>
  <c r="BK25" i="12"/>
  <c r="BZ25" i="12" s="1"/>
  <c r="BK26" i="12"/>
  <c r="BZ26" i="12" s="1"/>
  <c r="BK27" i="12"/>
  <c r="BZ27" i="12" s="1"/>
  <c r="BK28" i="12"/>
  <c r="BZ28" i="12" s="1"/>
  <c r="BK29" i="12"/>
  <c r="BZ29" i="12" s="1"/>
  <c r="BK30" i="12"/>
  <c r="BZ30" i="12" s="1"/>
  <c r="BK31" i="12"/>
  <c r="BZ31" i="12" s="1"/>
  <c r="BK32" i="12"/>
  <c r="BZ32" i="12" s="1"/>
  <c r="BK33" i="12"/>
  <c r="BZ33" i="12" s="1"/>
  <c r="BK34" i="12"/>
  <c r="BZ34" i="12" s="1"/>
  <c r="BK35" i="12"/>
  <c r="BZ35" i="12" s="1"/>
  <c r="BK36" i="12"/>
  <c r="BZ36" i="12" s="1"/>
  <c r="BK37" i="12"/>
  <c r="BZ37" i="12" s="1"/>
  <c r="BK38" i="12"/>
  <c r="BZ38" i="12" s="1"/>
  <c r="BK39" i="12"/>
  <c r="BZ39" i="12" s="1"/>
  <c r="BK40" i="12"/>
  <c r="BZ40" i="12" s="1"/>
  <c r="BK41" i="12"/>
  <c r="BZ41" i="12" s="1"/>
  <c r="BK42" i="12"/>
  <c r="BZ42" i="12" s="1"/>
  <c r="BK43" i="12"/>
  <c r="BZ43" i="12" s="1"/>
  <c r="BK44" i="12"/>
  <c r="BZ44" i="12" s="1"/>
  <c r="BK45" i="12"/>
  <c r="BZ45" i="12" s="1"/>
  <c r="BK46" i="12"/>
  <c r="BZ46" i="12" s="1"/>
  <c r="BK47" i="12"/>
  <c r="BZ47" i="12" s="1"/>
  <c r="BK48" i="12"/>
  <c r="BZ48" i="12" s="1"/>
  <c r="BK49" i="12"/>
  <c r="BZ49" i="12" s="1"/>
  <c r="BK50" i="12"/>
  <c r="BZ50" i="12" s="1"/>
  <c r="BK51" i="12"/>
  <c r="BZ51" i="12" s="1"/>
  <c r="BK52" i="12"/>
  <c r="BZ52" i="12" s="1"/>
  <c r="BK53" i="12"/>
  <c r="BZ53" i="12" s="1"/>
  <c r="BK54" i="12"/>
  <c r="BZ54" i="12" s="1"/>
  <c r="BK55" i="12"/>
  <c r="BZ55" i="12" s="1"/>
  <c r="BK56" i="12"/>
  <c r="BZ56" i="12" s="1"/>
  <c r="BK57" i="12"/>
  <c r="BZ57" i="12" s="1"/>
  <c r="BK58" i="12"/>
  <c r="BZ58" i="12" s="1"/>
  <c r="BK59" i="12"/>
  <c r="BZ59" i="12" s="1"/>
  <c r="BK60" i="12"/>
  <c r="BZ60" i="12" s="1"/>
  <c r="BK61" i="12"/>
  <c r="BZ61" i="12" s="1"/>
  <c r="BK62" i="12"/>
  <c r="BZ62" i="12" s="1"/>
  <c r="BJ25" i="12"/>
  <c r="BY25" i="12" s="1"/>
  <c r="BJ26" i="12"/>
  <c r="BY26" i="12" s="1"/>
  <c r="BJ27" i="12"/>
  <c r="BY27" i="12" s="1"/>
  <c r="BJ28" i="12"/>
  <c r="BY28" i="12" s="1"/>
  <c r="BJ29" i="12"/>
  <c r="BY29" i="12" s="1"/>
  <c r="BJ30" i="12"/>
  <c r="BY30" i="12" s="1"/>
  <c r="BJ31" i="12"/>
  <c r="BY31" i="12" s="1"/>
  <c r="BJ32" i="12"/>
  <c r="BY32" i="12" s="1"/>
  <c r="BJ33" i="12"/>
  <c r="BY33" i="12" s="1"/>
  <c r="BJ34" i="12"/>
  <c r="BY34" i="12" s="1"/>
  <c r="BJ35" i="12"/>
  <c r="BY35" i="12" s="1"/>
  <c r="BJ36" i="12"/>
  <c r="BY36" i="12" s="1"/>
  <c r="BJ37" i="12"/>
  <c r="BY37" i="12" s="1"/>
  <c r="BJ38" i="12"/>
  <c r="BY38" i="12" s="1"/>
  <c r="BJ39" i="12"/>
  <c r="BY39" i="12" s="1"/>
  <c r="BJ40" i="12"/>
  <c r="BY40" i="12" s="1"/>
  <c r="BJ41" i="12"/>
  <c r="BY41" i="12" s="1"/>
  <c r="BJ42" i="12"/>
  <c r="BY42" i="12" s="1"/>
  <c r="BJ43" i="12"/>
  <c r="BY43" i="12" s="1"/>
  <c r="BJ44" i="12"/>
  <c r="BY44" i="12" s="1"/>
  <c r="BJ45" i="12"/>
  <c r="BY45" i="12" s="1"/>
  <c r="BJ46" i="12"/>
  <c r="BY46" i="12" s="1"/>
  <c r="BJ47" i="12"/>
  <c r="BY47" i="12" s="1"/>
  <c r="BJ48" i="12"/>
  <c r="BY48" i="12" s="1"/>
  <c r="BJ49" i="12"/>
  <c r="BY49" i="12" s="1"/>
  <c r="BJ50" i="12"/>
  <c r="BY50" i="12" s="1"/>
  <c r="BJ51" i="12"/>
  <c r="BY51" i="12" s="1"/>
  <c r="BJ52" i="12"/>
  <c r="BY52" i="12" s="1"/>
  <c r="BJ53" i="12"/>
  <c r="BY53" i="12" s="1"/>
  <c r="BJ54" i="12"/>
  <c r="BY54" i="12" s="1"/>
  <c r="BJ55" i="12"/>
  <c r="BY55" i="12" s="1"/>
  <c r="BJ56" i="12"/>
  <c r="BY56" i="12" s="1"/>
  <c r="BJ57" i="12"/>
  <c r="BY57" i="12" s="1"/>
  <c r="BJ58" i="12"/>
  <c r="BY58" i="12" s="1"/>
  <c r="BJ59" i="12"/>
  <c r="BY59" i="12" s="1"/>
  <c r="BJ60" i="12"/>
  <c r="BY60" i="12" s="1"/>
  <c r="BJ61" i="12"/>
  <c r="BY61" i="12" s="1"/>
  <c r="BJ62" i="12"/>
  <c r="BY62" i="12" s="1"/>
  <c r="BI25" i="12"/>
  <c r="BX25" i="12" s="1"/>
  <c r="BI26" i="12"/>
  <c r="BX26" i="12" s="1"/>
  <c r="BI27" i="12"/>
  <c r="BX27" i="12" s="1"/>
  <c r="BI28" i="12"/>
  <c r="BX28" i="12" s="1"/>
  <c r="BI29" i="12"/>
  <c r="BX29" i="12" s="1"/>
  <c r="BI30" i="12"/>
  <c r="BX30" i="12" s="1"/>
  <c r="BI31" i="12"/>
  <c r="BX31" i="12" s="1"/>
  <c r="BI32" i="12"/>
  <c r="BX32" i="12" s="1"/>
  <c r="BI33" i="12"/>
  <c r="BX33" i="12" s="1"/>
  <c r="BI34" i="12"/>
  <c r="BX34" i="12" s="1"/>
  <c r="BI35" i="12"/>
  <c r="BX35" i="12" s="1"/>
  <c r="BI36" i="12"/>
  <c r="BX36" i="12" s="1"/>
  <c r="BI37" i="12"/>
  <c r="BX37" i="12" s="1"/>
  <c r="BI38" i="12"/>
  <c r="BX38" i="12" s="1"/>
  <c r="BI39" i="12"/>
  <c r="BX39" i="12" s="1"/>
  <c r="BI40" i="12"/>
  <c r="BX40" i="12" s="1"/>
  <c r="BI41" i="12"/>
  <c r="BX41" i="12" s="1"/>
  <c r="BI42" i="12"/>
  <c r="BX42" i="12" s="1"/>
  <c r="BI43" i="12"/>
  <c r="BX43" i="12" s="1"/>
  <c r="BI44" i="12"/>
  <c r="BX44" i="12" s="1"/>
  <c r="BI45" i="12"/>
  <c r="BX45" i="12" s="1"/>
  <c r="BI46" i="12"/>
  <c r="BX46" i="12" s="1"/>
  <c r="BI47" i="12"/>
  <c r="BX47" i="12" s="1"/>
  <c r="BI48" i="12"/>
  <c r="BX48" i="12" s="1"/>
  <c r="BI49" i="12"/>
  <c r="BX49" i="12" s="1"/>
  <c r="BI50" i="12"/>
  <c r="BX50" i="12" s="1"/>
  <c r="BI51" i="12"/>
  <c r="BX51" i="12" s="1"/>
  <c r="BI52" i="12"/>
  <c r="BX52" i="12" s="1"/>
  <c r="BI53" i="12"/>
  <c r="BX53" i="12" s="1"/>
  <c r="BI54" i="12"/>
  <c r="BX54" i="12" s="1"/>
  <c r="BI55" i="12"/>
  <c r="BX55" i="12" s="1"/>
  <c r="BI56" i="12"/>
  <c r="BX56" i="12" s="1"/>
  <c r="BI57" i="12"/>
  <c r="BX57" i="12" s="1"/>
  <c r="BI58" i="12"/>
  <c r="BX58" i="12" s="1"/>
  <c r="BI59" i="12"/>
  <c r="BX59" i="12" s="1"/>
  <c r="BI60" i="12"/>
  <c r="BX60" i="12" s="1"/>
  <c r="BI61" i="12"/>
  <c r="BX61" i="12" s="1"/>
  <c r="BI62" i="12"/>
  <c r="BX62" i="12" s="1"/>
  <c r="BH25" i="12"/>
  <c r="BW25" i="12" s="1"/>
  <c r="BH26" i="12"/>
  <c r="BW26" i="12" s="1"/>
  <c r="BH27" i="12"/>
  <c r="BW27" i="12" s="1"/>
  <c r="BH28" i="12"/>
  <c r="BW28" i="12" s="1"/>
  <c r="BH29" i="12"/>
  <c r="BW29" i="12" s="1"/>
  <c r="BH30" i="12"/>
  <c r="BW30" i="12" s="1"/>
  <c r="BH31" i="12"/>
  <c r="BW31" i="12" s="1"/>
  <c r="BH32" i="12"/>
  <c r="BW32" i="12" s="1"/>
  <c r="BH33" i="12"/>
  <c r="BW33" i="12" s="1"/>
  <c r="BH34" i="12"/>
  <c r="BW34" i="12" s="1"/>
  <c r="BH35" i="12"/>
  <c r="BW35" i="12" s="1"/>
  <c r="BH36" i="12"/>
  <c r="BW36" i="12" s="1"/>
  <c r="BH37" i="12"/>
  <c r="BW37" i="12" s="1"/>
  <c r="BH38" i="12"/>
  <c r="BW38" i="12" s="1"/>
  <c r="BH39" i="12"/>
  <c r="BW39" i="12" s="1"/>
  <c r="BH40" i="12"/>
  <c r="BW40" i="12" s="1"/>
  <c r="BH41" i="12"/>
  <c r="BW41" i="12" s="1"/>
  <c r="BH42" i="12"/>
  <c r="BW42" i="12" s="1"/>
  <c r="BH43" i="12"/>
  <c r="BW43" i="12" s="1"/>
  <c r="BH44" i="12"/>
  <c r="BW44" i="12" s="1"/>
  <c r="BH45" i="12"/>
  <c r="BW45" i="12" s="1"/>
  <c r="BH46" i="12"/>
  <c r="BW46" i="12" s="1"/>
  <c r="BH47" i="12"/>
  <c r="BW47" i="12" s="1"/>
  <c r="BH48" i="12"/>
  <c r="BW48" i="12" s="1"/>
  <c r="BH49" i="12"/>
  <c r="BW49" i="12" s="1"/>
  <c r="BH50" i="12"/>
  <c r="BW50" i="12" s="1"/>
  <c r="BH51" i="12"/>
  <c r="BW51" i="12" s="1"/>
  <c r="BH52" i="12"/>
  <c r="BW52" i="12" s="1"/>
  <c r="BH53" i="12"/>
  <c r="BW53" i="12" s="1"/>
  <c r="BH54" i="12"/>
  <c r="BW54" i="12" s="1"/>
  <c r="BH55" i="12"/>
  <c r="BW55" i="12" s="1"/>
  <c r="BH56" i="12"/>
  <c r="BW56" i="12" s="1"/>
  <c r="BH57" i="12"/>
  <c r="BW57" i="12" s="1"/>
  <c r="BH58" i="12"/>
  <c r="BW58" i="12" s="1"/>
  <c r="BH59" i="12"/>
  <c r="BW59" i="12" s="1"/>
  <c r="BH60" i="12"/>
  <c r="BW60" i="12" s="1"/>
  <c r="BH61" i="12"/>
  <c r="BW61" i="12" s="1"/>
  <c r="BH62" i="12"/>
  <c r="BW62" i="12" s="1"/>
  <c r="BG25" i="12"/>
  <c r="BV25" i="12" s="1"/>
  <c r="BG26" i="12"/>
  <c r="BV26" i="12" s="1"/>
  <c r="BG27" i="12"/>
  <c r="BV27" i="12" s="1"/>
  <c r="BG28" i="12"/>
  <c r="BV28" i="12" s="1"/>
  <c r="BG29" i="12"/>
  <c r="BV29" i="12" s="1"/>
  <c r="BG30" i="12"/>
  <c r="BV30" i="12" s="1"/>
  <c r="BG31" i="12"/>
  <c r="BV31" i="12" s="1"/>
  <c r="BG32" i="12"/>
  <c r="BV32" i="12" s="1"/>
  <c r="BG33" i="12"/>
  <c r="BV33" i="12" s="1"/>
  <c r="BG34" i="12"/>
  <c r="BV34" i="12" s="1"/>
  <c r="BG35" i="12"/>
  <c r="BV35" i="12" s="1"/>
  <c r="BG36" i="12"/>
  <c r="BV36" i="12" s="1"/>
  <c r="BG37" i="12"/>
  <c r="BV37" i="12" s="1"/>
  <c r="BG38" i="12"/>
  <c r="BV38" i="12" s="1"/>
  <c r="BG39" i="12"/>
  <c r="BV39" i="12" s="1"/>
  <c r="BG40" i="12"/>
  <c r="BV40" i="12" s="1"/>
  <c r="BG41" i="12"/>
  <c r="BV41" i="12" s="1"/>
  <c r="BG42" i="12"/>
  <c r="BV42" i="12" s="1"/>
  <c r="BG43" i="12"/>
  <c r="BV43" i="12" s="1"/>
  <c r="BG44" i="12"/>
  <c r="BV44" i="12" s="1"/>
  <c r="BG45" i="12"/>
  <c r="BV45" i="12" s="1"/>
  <c r="BG46" i="12"/>
  <c r="BV46" i="12" s="1"/>
  <c r="BG47" i="12"/>
  <c r="BV47" i="12" s="1"/>
  <c r="BG48" i="12"/>
  <c r="BV48" i="12" s="1"/>
  <c r="BG49" i="12"/>
  <c r="BV49" i="12" s="1"/>
  <c r="BG50" i="12"/>
  <c r="BV50" i="12" s="1"/>
  <c r="BG51" i="12"/>
  <c r="BV51" i="12" s="1"/>
  <c r="BG52" i="12"/>
  <c r="BV52" i="12" s="1"/>
  <c r="BG53" i="12"/>
  <c r="BV53" i="12" s="1"/>
  <c r="BG54" i="12"/>
  <c r="BV54" i="12" s="1"/>
  <c r="BG55" i="12"/>
  <c r="BV55" i="12" s="1"/>
  <c r="BG56" i="12"/>
  <c r="BV56" i="12" s="1"/>
  <c r="BG57" i="12"/>
  <c r="BV57" i="12" s="1"/>
  <c r="BG58" i="12"/>
  <c r="BV58" i="12" s="1"/>
  <c r="BG59" i="12"/>
  <c r="BV59" i="12" s="1"/>
  <c r="BG60" i="12"/>
  <c r="BV60" i="12" s="1"/>
  <c r="BG61" i="12"/>
  <c r="BV61" i="12" s="1"/>
  <c r="BG62" i="12"/>
  <c r="BV62" i="12" s="1"/>
  <c r="BE25" i="12"/>
  <c r="BF25" i="12" s="1"/>
  <c r="BE26" i="12"/>
  <c r="BF26" i="12" s="1"/>
  <c r="BE27" i="12"/>
  <c r="BE28" i="12"/>
  <c r="BE29" i="12"/>
  <c r="BE30" i="12"/>
  <c r="BE31" i="12"/>
  <c r="BE32" i="12"/>
  <c r="BE33" i="12"/>
  <c r="BF33" i="12" s="1"/>
  <c r="BE34" i="12"/>
  <c r="BE35" i="12"/>
  <c r="BE36" i="12"/>
  <c r="BE37" i="12"/>
  <c r="BE38" i="12"/>
  <c r="BE39" i="12"/>
  <c r="BE40" i="12"/>
  <c r="BE41" i="12"/>
  <c r="BE42" i="12"/>
  <c r="BE43" i="12"/>
  <c r="BE44" i="12"/>
  <c r="BE45" i="12"/>
  <c r="BE46" i="12"/>
  <c r="BE47" i="12"/>
  <c r="BE48" i="12"/>
  <c r="BE49" i="12"/>
  <c r="BE50" i="12"/>
  <c r="BE51" i="12"/>
  <c r="BE52" i="12"/>
  <c r="BE53" i="12"/>
  <c r="BE54" i="12"/>
  <c r="BE55" i="12"/>
  <c r="BE56" i="12"/>
  <c r="BE57" i="12"/>
  <c r="BE58" i="12"/>
  <c r="BE59" i="12"/>
  <c r="BE60" i="12"/>
  <c r="BE61" i="12"/>
  <c r="BE62" i="12"/>
  <c r="BK24" i="12"/>
  <c r="BZ24" i="12" s="1"/>
  <c r="BJ24" i="12"/>
  <c r="BY24" i="12" s="1"/>
  <c r="BI24" i="12"/>
  <c r="BX24" i="12" s="1"/>
  <c r="BH24" i="12"/>
  <c r="BW24" i="12" s="1"/>
  <c r="BG24" i="12"/>
  <c r="BV24" i="12" s="1"/>
  <c r="BE24" i="12"/>
  <c r="BF24" i="12" s="1"/>
  <c r="BK23" i="12"/>
  <c r="BJ23" i="12"/>
  <c r="BI23" i="12"/>
  <c r="BH23" i="12"/>
  <c r="BW23" i="12" s="1"/>
  <c r="BG23" i="12"/>
  <c r="BE23" i="12"/>
  <c r="BF23" i="12" s="1"/>
  <c r="BL32" i="12" l="1"/>
  <c r="EE32" i="12" s="1"/>
  <c r="BF32" i="12"/>
  <c r="BT55" i="12"/>
  <c r="BF55" i="12"/>
  <c r="BT47" i="12"/>
  <c r="BF47" i="12"/>
  <c r="BT39" i="12"/>
  <c r="BF39" i="12"/>
  <c r="BT31" i="12"/>
  <c r="BF31" i="12"/>
  <c r="BR51" i="12"/>
  <c r="BD51" i="12"/>
  <c r="BR43" i="12"/>
  <c r="BD43" i="12"/>
  <c r="BR35" i="12"/>
  <c r="BD35" i="12"/>
  <c r="BR52" i="12"/>
  <c r="BD52" i="12"/>
  <c r="BR44" i="12"/>
  <c r="BD44" i="12"/>
  <c r="BT38" i="12"/>
  <c r="BF38" i="12"/>
  <c r="BR42" i="12"/>
  <c r="BD42" i="12"/>
  <c r="BR34" i="12"/>
  <c r="BD34" i="12"/>
  <c r="BT40" i="12"/>
  <c r="BF40" i="12"/>
  <c r="BR36" i="12"/>
  <c r="BD36" i="12"/>
  <c r="BT54" i="12"/>
  <c r="BF54" i="12"/>
  <c r="BL46" i="12"/>
  <c r="F27" i="10" s="1"/>
  <c r="BF46" i="12"/>
  <c r="BT30" i="12"/>
  <c r="BF30" i="12"/>
  <c r="BT53" i="12"/>
  <c r="BF53" i="12"/>
  <c r="BL45" i="12"/>
  <c r="BM45" i="12" s="1"/>
  <c r="BF45" i="12"/>
  <c r="BT37" i="12"/>
  <c r="BF37" i="12"/>
  <c r="BT29" i="12"/>
  <c r="BF29" i="12"/>
  <c r="BR49" i="12"/>
  <c r="BD49" i="12"/>
  <c r="BR41" i="12"/>
  <c r="BD41" i="12"/>
  <c r="BR33" i="12"/>
  <c r="BD33" i="12"/>
  <c r="BT56" i="12"/>
  <c r="BF56" i="12"/>
  <c r="BT52" i="12"/>
  <c r="BF52" i="12"/>
  <c r="BT28" i="12"/>
  <c r="BF28" i="12"/>
  <c r="BR48" i="12"/>
  <c r="BD48" i="12"/>
  <c r="BR40" i="12"/>
  <c r="BD40" i="12"/>
  <c r="BR32" i="12"/>
  <c r="BD32" i="12"/>
  <c r="BT44" i="12"/>
  <c r="BF44" i="12"/>
  <c r="BT36" i="12"/>
  <c r="BF36" i="12"/>
  <c r="BT51" i="12"/>
  <c r="BF51" i="12"/>
  <c r="BT43" i="12"/>
  <c r="BF43" i="12"/>
  <c r="BT35" i="12"/>
  <c r="BF35" i="12"/>
  <c r="BT27" i="12"/>
  <c r="BF27" i="12"/>
  <c r="BR55" i="12"/>
  <c r="BD55" i="12"/>
  <c r="BR47" i="12"/>
  <c r="BD47" i="12"/>
  <c r="BR39" i="12"/>
  <c r="BD39" i="12"/>
  <c r="BT48" i="12"/>
  <c r="BF48" i="12"/>
  <c r="BT50" i="12"/>
  <c r="BF50" i="12"/>
  <c r="BT34" i="12"/>
  <c r="BF34" i="12"/>
  <c r="BR54" i="12"/>
  <c r="BD54" i="12"/>
  <c r="BR30" i="12"/>
  <c r="BD30" i="12"/>
  <c r="BT42" i="12"/>
  <c r="BF42" i="12"/>
  <c r="BL49" i="12"/>
  <c r="BF49" i="12"/>
  <c r="BL41" i="12"/>
  <c r="F22" i="10" s="1"/>
  <c r="BF41" i="12"/>
  <c r="BR45" i="12"/>
  <c r="BD45" i="12"/>
  <c r="BR37" i="12"/>
  <c r="BD37" i="12"/>
  <c r="BR29" i="12"/>
  <c r="BD29" i="12"/>
  <c r="BT62" i="12"/>
  <c r="BF62" i="12"/>
  <c r="BR62" i="12"/>
  <c r="BR61" i="12"/>
  <c r="BR59" i="12"/>
  <c r="BR60" i="12"/>
  <c r="BD60" i="12"/>
  <c r="BT60" i="12"/>
  <c r="BF60" i="12"/>
  <c r="BR57" i="12"/>
  <c r="BD57" i="12"/>
  <c r="BT61" i="12"/>
  <c r="BF61" i="12"/>
  <c r="BT59" i="12"/>
  <c r="BF59" i="12"/>
  <c r="BT58" i="12"/>
  <c r="BF58" i="12"/>
  <c r="BT57" i="12"/>
  <c r="BF57" i="12"/>
  <c r="BL33" i="12"/>
  <c r="BL57" i="12"/>
  <c r="BM57" i="12" s="1"/>
  <c r="F30" i="10"/>
  <c r="EE33" i="12"/>
  <c r="BL25" i="12"/>
  <c r="BL43" i="12"/>
  <c r="BL58" i="12"/>
  <c r="BM58" i="12" s="1"/>
  <c r="BL50" i="12"/>
  <c r="BR26" i="12"/>
  <c r="BL31" i="12"/>
  <c r="BR25" i="12"/>
  <c r="BR24" i="12"/>
  <c r="DM46" i="12"/>
  <c r="BT24" i="12"/>
  <c r="BR27" i="12"/>
  <c r="BR28" i="12"/>
  <c r="BT23" i="12"/>
  <c r="BV23" i="12"/>
  <c r="BG64" i="12"/>
  <c r="BV63" i="12" s="1"/>
  <c r="BR23" i="12"/>
  <c r="BL54" i="12"/>
  <c r="BM54" i="12" s="1"/>
  <c r="BL42" i="12"/>
  <c r="BL30" i="12"/>
  <c r="BM30" i="12" s="1"/>
  <c r="BT49" i="12"/>
  <c r="BT41" i="12"/>
  <c r="BT33" i="12"/>
  <c r="BL53" i="12"/>
  <c r="BL29" i="12"/>
  <c r="BM29" i="12" s="1"/>
  <c r="BT32" i="12"/>
  <c r="BL56" i="12"/>
  <c r="BM56" i="12" s="1"/>
  <c r="BL51" i="12"/>
  <c r="BM51" i="12" s="1"/>
  <c r="BL38" i="12"/>
  <c r="BL28" i="12"/>
  <c r="BR50" i="12"/>
  <c r="BL55" i="12"/>
  <c r="BL47" i="12"/>
  <c r="BM47" i="12" s="1"/>
  <c r="BL62" i="12"/>
  <c r="BM62" i="12" s="1"/>
  <c r="BL37" i="12"/>
  <c r="BM37" i="12" s="1"/>
  <c r="BL27" i="12"/>
  <c r="BT46" i="12"/>
  <c r="BL61" i="12"/>
  <c r="BM61" i="12" s="1"/>
  <c r="BL35" i="12"/>
  <c r="BR58" i="12"/>
  <c r="BT45" i="12"/>
  <c r="BL59" i="12"/>
  <c r="BM59" i="12" s="1"/>
  <c r="BL34" i="12"/>
  <c r="BM34" i="12" s="1"/>
  <c r="BL60" i="12"/>
  <c r="BM60" i="12" s="1"/>
  <c r="BL52" i="12"/>
  <c r="BL44" i="12"/>
  <c r="BM44" i="12" s="1"/>
  <c r="BL36" i="12"/>
  <c r="BM36" i="12" s="1"/>
  <c r="BL26" i="12"/>
  <c r="BT26" i="12"/>
  <c r="BT25" i="12"/>
  <c r="CB63" i="12"/>
  <c r="CB65" i="12" s="1"/>
  <c r="CF63" i="12"/>
  <c r="CF65" i="12" s="1"/>
  <c r="CJ63" i="12"/>
  <c r="CJ65" i="12" s="1"/>
  <c r="CD63" i="12"/>
  <c r="CD65" i="12" s="1"/>
  <c r="CH63" i="12"/>
  <c r="CH65" i="12" s="1"/>
  <c r="CL63" i="12"/>
  <c r="CL65" i="12" s="1"/>
  <c r="BI64" i="12"/>
  <c r="BX63" i="12" s="1"/>
  <c r="CR63" i="12"/>
  <c r="CR65" i="12" s="1"/>
  <c r="BK64" i="12"/>
  <c r="BK66" i="12" s="1"/>
  <c r="BZ65" i="12" s="1"/>
  <c r="CP63" i="12"/>
  <c r="CP65" i="12" s="1"/>
  <c r="CN63" i="12"/>
  <c r="CN65" i="12" s="1"/>
  <c r="BJ64" i="12"/>
  <c r="BJ66" i="12" s="1"/>
  <c r="BY65" i="12" s="1"/>
  <c r="BL48" i="12"/>
  <c r="BM48" i="12" s="1"/>
  <c r="BL40" i="12"/>
  <c r="BM40" i="12" s="1"/>
  <c r="DM32" i="12"/>
  <c r="BL39" i="12"/>
  <c r="BM39" i="12" s="1"/>
  <c r="BR56" i="12"/>
  <c r="DM43" i="12"/>
  <c r="DM42" i="12"/>
  <c r="DM49" i="12"/>
  <c r="BE64" i="12"/>
  <c r="BH64" i="12"/>
  <c r="BW63" i="12" s="1"/>
  <c r="BX23" i="12"/>
  <c r="BZ23" i="12"/>
  <c r="BY23" i="12"/>
  <c r="BC64" i="12"/>
  <c r="BL24" i="12"/>
  <c r="BW64" i="14"/>
  <c r="BV64" i="14"/>
  <c r="BU64" i="14"/>
  <c r="BT64" i="14"/>
  <c r="BR64" i="14"/>
  <c r="BP64" i="14"/>
  <c r="DK24" i="14"/>
  <c r="DK25" i="14"/>
  <c r="DK26" i="14"/>
  <c r="DK27" i="14"/>
  <c r="DK28" i="14"/>
  <c r="DK29" i="14"/>
  <c r="DK30" i="14"/>
  <c r="DK31" i="14"/>
  <c r="DK32" i="14"/>
  <c r="DK33" i="14"/>
  <c r="DK34" i="14"/>
  <c r="DK35" i="14"/>
  <c r="DK36" i="14"/>
  <c r="DK37" i="14"/>
  <c r="DK38" i="14"/>
  <c r="DK39" i="14"/>
  <c r="DK40" i="14"/>
  <c r="DK41" i="14"/>
  <c r="DK42" i="14"/>
  <c r="DK43" i="14"/>
  <c r="DK44" i="14"/>
  <c r="DK45" i="14"/>
  <c r="DK46" i="14"/>
  <c r="DK47" i="14"/>
  <c r="DK48" i="14"/>
  <c r="DK49" i="14"/>
  <c r="DK50" i="14"/>
  <c r="DK51" i="14"/>
  <c r="DK52" i="14"/>
  <c r="DK53" i="14"/>
  <c r="DK54" i="14"/>
  <c r="DK55" i="14"/>
  <c r="DK56" i="14"/>
  <c r="DK57" i="14"/>
  <c r="DK58" i="14"/>
  <c r="DK59" i="14"/>
  <c r="DK60" i="14"/>
  <c r="DK61" i="14"/>
  <c r="DK62" i="14"/>
  <c r="DK23" i="14"/>
  <c r="DF25" i="14"/>
  <c r="DG25" i="14" s="1"/>
  <c r="DF26" i="14"/>
  <c r="DG26" i="14" s="1"/>
  <c r="DF27" i="14"/>
  <c r="DG27" i="14" s="1"/>
  <c r="DF28" i="14"/>
  <c r="DG28" i="14" s="1"/>
  <c r="DF29" i="14"/>
  <c r="DG29" i="14" s="1"/>
  <c r="DF30" i="14"/>
  <c r="DG30" i="14" s="1"/>
  <c r="DF31" i="14"/>
  <c r="DG31" i="14" s="1"/>
  <c r="DF32" i="14"/>
  <c r="DG32" i="14" s="1"/>
  <c r="DF33" i="14"/>
  <c r="DG33" i="14" s="1"/>
  <c r="DF34" i="14"/>
  <c r="DG34" i="14" s="1"/>
  <c r="DF35" i="14"/>
  <c r="DG35" i="14" s="1"/>
  <c r="DF36" i="14"/>
  <c r="DG36" i="14" s="1"/>
  <c r="DF37" i="14"/>
  <c r="DG37" i="14" s="1"/>
  <c r="DF38" i="14"/>
  <c r="DG38" i="14" s="1"/>
  <c r="DF39" i="14"/>
  <c r="DG39" i="14" s="1"/>
  <c r="DF40" i="14"/>
  <c r="DG40" i="14" s="1"/>
  <c r="DF41" i="14"/>
  <c r="DG41" i="14" s="1"/>
  <c r="DF42" i="14"/>
  <c r="DG42" i="14" s="1"/>
  <c r="DF43" i="14"/>
  <c r="DG43" i="14" s="1"/>
  <c r="DF44" i="14"/>
  <c r="DG44" i="14" s="1"/>
  <c r="DF45" i="14"/>
  <c r="DG45" i="14" s="1"/>
  <c r="DF46" i="14"/>
  <c r="DG46" i="14" s="1"/>
  <c r="DF47" i="14"/>
  <c r="DG47" i="14" s="1"/>
  <c r="DF48" i="14"/>
  <c r="DG48" i="14" s="1"/>
  <c r="DF49" i="14"/>
  <c r="DG49" i="14" s="1"/>
  <c r="DF50" i="14"/>
  <c r="DG50" i="14" s="1"/>
  <c r="DF51" i="14"/>
  <c r="DG51" i="14" s="1"/>
  <c r="DF52" i="14"/>
  <c r="DG52" i="14" s="1"/>
  <c r="DF53" i="14"/>
  <c r="DG53" i="14" s="1"/>
  <c r="DF54" i="14"/>
  <c r="DG54" i="14" s="1"/>
  <c r="DF55" i="14"/>
  <c r="DG55" i="14" s="1"/>
  <c r="DF56" i="14"/>
  <c r="DG56" i="14" s="1"/>
  <c r="DF57" i="14"/>
  <c r="DG57" i="14" s="1"/>
  <c r="DF58" i="14"/>
  <c r="DG58" i="14" s="1"/>
  <c r="DF59" i="14"/>
  <c r="DG59" i="14" s="1"/>
  <c r="DF60" i="14"/>
  <c r="DG60" i="14" s="1"/>
  <c r="DF61" i="14"/>
  <c r="DG61" i="14" s="1"/>
  <c r="DF62" i="14"/>
  <c r="DG62" i="14" s="1"/>
  <c r="DD25" i="14"/>
  <c r="DE25" i="14" s="1"/>
  <c r="DD26" i="14"/>
  <c r="DE26" i="14" s="1"/>
  <c r="DD27" i="14"/>
  <c r="DE27" i="14" s="1"/>
  <c r="DD28" i="14"/>
  <c r="DE28" i="14" s="1"/>
  <c r="DD29" i="14"/>
  <c r="DE29" i="14" s="1"/>
  <c r="DD30" i="14"/>
  <c r="DE30" i="14" s="1"/>
  <c r="DD31" i="14"/>
  <c r="DE31" i="14" s="1"/>
  <c r="DD32" i="14"/>
  <c r="DE32" i="14" s="1"/>
  <c r="DD33" i="14"/>
  <c r="DE33" i="14" s="1"/>
  <c r="DD34" i="14"/>
  <c r="DE34" i="14" s="1"/>
  <c r="DD35" i="14"/>
  <c r="DE35" i="14" s="1"/>
  <c r="DD36" i="14"/>
  <c r="DE36" i="14" s="1"/>
  <c r="DD37" i="14"/>
  <c r="DE37" i="14" s="1"/>
  <c r="DD38" i="14"/>
  <c r="DE38" i="14" s="1"/>
  <c r="DD39" i="14"/>
  <c r="DE39" i="14" s="1"/>
  <c r="DD40" i="14"/>
  <c r="DE40" i="14" s="1"/>
  <c r="DD41" i="14"/>
  <c r="DE41" i="14" s="1"/>
  <c r="DD42" i="14"/>
  <c r="DE42" i="14" s="1"/>
  <c r="DD43" i="14"/>
  <c r="DE43" i="14" s="1"/>
  <c r="DD44" i="14"/>
  <c r="DE44" i="14" s="1"/>
  <c r="DD45" i="14"/>
  <c r="DE45" i="14" s="1"/>
  <c r="DD46" i="14"/>
  <c r="DE46" i="14" s="1"/>
  <c r="DD47" i="14"/>
  <c r="DE47" i="14" s="1"/>
  <c r="DD48" i="14"/>
  <c r="DE48" i="14" s="1"/>
  <c r="DD49" i="14"/>
  <c r="DE49" i="14" s="1"/>
  <c r="DD50" i="14"/>
  <c r="DE50" i="14" s="1"/>
  <c r="DD51" i="14"/>
  <c r="DE51" i="14" s="1"/>
  <c r="DD52" i="14"/>
  <c r="DE52" i="14" s="1"/>
  <c r="DD53" i="14"/>
  <c r="DE53" i="14" s="1"/>
  <c r="DD54" i="14"/>
  <c r="DE54" i="14" s="1"/>
  <c r="DD55" i="14"/>
  <c r="DE55" i="14" s="1"/>
  <c r="DD56" i="14"/>
  <c r="DE56" i="14" s="1"/>
  <c r="DD57" i="14"/>
  <c r="DE57" i="14" s="1"/>
  <c r="DD58" i="14"/>
  <c r="DE58" i="14" s="1"/>
  <c r="DD59" i="14"/>
  <c r="DE59" i="14" s="1"/>
  <c r="DD60" i="14"/>
  <c r="DE60" i="14" s="1"/>
  <c r="DD61" i="14"/>
  <c r="DE61" i="14" s="1"/>
  <c r="DD62" i="14"/>
  <c r="DE62" i="14" s="1"/>
  <c r="DB25" i="14"/>
  <c r="DC25" i="14" s="1"/>
  <c r="DB26" i="14"/>
  <c r="DC26" i="14" s="1"/>
  <c r="DB27" i="14"/>
  <c r="DC27" i="14" s="1"/>
  <c r="DB28" i="14"/>
  <c r="DC28" i="14" s="1"/>
  <c r="DB29" i="14"/>
  <c r="DC29" i="14" s="1"/>
  <c r="DB30" i="14"/>
  <c r="DC30" i="14" s="1"/>
  <c r="DB31" i="14"/>
  <c r="DC31" i="14" s="1"/>
  <c r="DB32" i="14"/>
  <c r="DC32" i="14" s="1"/>
  <c r="DB33" i="14"/>
  <c r="DC33" i="14" s="1"/>
  <c r="DB34" i="14"/>
  <c r="DC34" i="14" s="1"/>
  <c r="DB35" i="14"/>
  <c r="DC35" i="14" s="1"/>
  <c r="DB36" i="14"/>
  <c r="DC36" i="14" s="1"/>
  <c r="DB37" i="14"/>
  <c r="DC37" i="14" s="1"/>
  <c r="DB38" i="14"/>
  <c r="DC38" i="14" s="1"/>
  <c r="DB39" i="14"/>
  <c r="DC39" i="14" s="1"/>
  <c r="DB40" i="14"/>
  <c r="DC40" i="14" s="1"/>
  <c r="DB41" i="14"/>
  <c r="DC41" i="14" s="1"/>
  <c r="DB42" i="14"/>
  <c r="DC42" i="14" s="1"/>
  <c r="DB43" i="14"/>
  <c r="DC43" i="14" s="1"/>
  <c r="DB44" i="14"/>
  <c r="DC44" i="14" s="1"/>
  <c r="DB45" i="14"/>
  <c r="DC45" i="14" s="1"/>
  <c r="DB46" i="14"/>
  <c r="DC46" i="14" s="1"/>
  <c r="DB47" i="14"/>
  <c r="DC47" i="14" s="1"/>
  <c r="DB48" i="14"/>
  <c r="DC48" i="14" s="1"/>
  <c r="DB49" i="14"/>
  <c r="DC49" i="14" s="1"/>
  <c r="DB50" i="14"/>
  <c r="DC50" i="14" s="1"/>
  <c r="DB51" i="14"/>
  <c r="DC51" i="14" s="1"/>
  <c r="DB52" i="14"/>
  <c r="DC52" i="14" s="1"/>
  <c r="DB53" i="14"/>
  <c r="DC53" i="14" s="1"/>
  <c r="DB54" i="14"/>
  <c r="DC54" i="14" s="1"/>
  <c r="DB55" i="14"/>
  <c r="DC55" i="14" s="1"/>
  <c r="DB56" i="14"/>
  <c r="DC56" i="14" s="1"/>
  <c r="DB57" i="14"/>
  <c r="DC57" i="14" s="1"/>
  <c r="DB58" i="14"/>
  <c r="DC58" i="14" s="1"/>
  <c r="DB59" i="14"/>
  <c r="DC59" i="14" s="1"/>
  <c r="DB60" i="14"/>
  <c r="DC60" i="14" s="1"/>
  <c r="DB61" i="14"/>
  <c r="DC61" i="14" s="1"/>
  <c r="DB62" i="14"/>
  <c r="DC62" i="14" s="1"/>
  <c r="CZ25" i="14"/>
  <c r="DA25" i="14" s="1"/>
  <c r="CZ26" i="14"/>
  <c r="DA26" i="14" s="1"/>
  <c r="CZ27" i="14"/>
  <c r="DA27" i="14" s="1"/>
  <c r="CZ28" i="14"/>
  <c r="DA28" i="14" s="1"/>
  <c r="CZ29" i="14"/>
  <c r="DA29" i="14" s="1"/>
  <c r="CZ30" i="14"/>
  <c r="DA30" i="14" s="1"/>
  <c r="CZ31" i="14"/>
  <c r="DA31" i="14" s="1"/>
  <c r="CZ32" i="14"/>
  <c r="DA32" i="14" s="1"/>
  <c r="CZ33" i="14"/>
  <c r="DA33" i="14" s="1"/>
  <c r="CZ34" i="14"/>
  <c r="DA34" i="14" s="1"/>
  <c r="CZ35" i="14"/>
  <c r="DA35" i="14" s="1"/>
  <c r="CZ36" i="14"/>
  <c r="DA36" i="14" s="1"/>
  <c r="CZ37" i="14"/>
  <c r="DA37" i="14" s="1"/>
  <c r="CZ38" i="14"/>
  <c r="DA38" i="14" s="1"/>
  <c r="CZ39" i="14"/>
  <c r="DA39" i="14" s="1"/>
  <c r="CZ40" i="14"/>
  <c r="DA40" i="14" s="1"/>
  <c r="CZ41" i="14"/>
  <c r="DA41" i="14" s="1"/>
  <c r="CZ42" i="14"/>
  <c r="DA42" i="14" s="1"/>
  <c r="CZ43" i="14"/>
  <c r="DA43" i="14" s="1"/>
  <c r="CZ44" i="14"/>
  <c r="DA44" i="14" s="1"/>
  <c r="CZ45" i="14"/>
  <c r="DA45" i="14" s="1"/>
  <c r="CZ46" i="14"/>
  <c r="DA46" i="14" s="1"/>
  <c r="CZ47" i="14"/>
  <c r="DA47" i="14" s="1"/>
  <c r="CZ48" i="14"/>
  <c r="DA48" i="14" s="1"/>
  <c r="CZ49" i="14"/>
  <c r="DA49" i="14" s="1"/>
  <c r="CZ50" i="14"/>
  <c r="DA50" i="14" s="1"/>
  <c r="CZ51" i="14"/>
  <c r="DA51" i="14" s="1"/>
  <c r="CZ52" i="14"/>
  <c r="DA52" i="14" s="1"/>
  <c r="CZ53" i="14"/>
  <c r="DA53" i="14" s="1"/>
  <c r="CZ54" i="14"/>
  <c r="DA54" i="14" s="1"/>
  <c r="CZ55" i="14"/>
  <c r="DA55" i="14" s="1"/>
  <c r="CZ56" i="14"/>
  <c r="DA56" i="14" s="1"/>
  <c r="CZ57" i="14"/>
  <c r="DA57" i="14" s="1"/>
  <c r="CZ58" i="14"/>
  <c r="DA58" i="14" s="1"/>
  <c r="CZ59" i="14"/>
  <c r="DA59" i="14" s="1"/>
  <c r="CZ60" i="14"/>
  <c r="DA60" i="14" s="1"/>
  <c r="CZ61" i="14"/>
  <c r="DA61" i="14" s="1"/>
  <c r="CZ62" i="14"/>
  <c r="DA62" i="14" s="1"/>
  <c r="CX25" i="14"/>
  <c r="CY25" i="14" s="1"/>
  <c r="CX26" i="14"/>
  <c r="CY26" i="14" s="1"/>
  <c r="CX27" i="14"/>
  <c r="CY27" i="14" s="1"/>
  <c r="CX28" i="14"/>
  <c r="CY28" i="14" s="1"/>
  <c r="CX29" i="14"/>
  <c r="CY29" i="14" s="1"/>
  <c r="CX30" i="14"/>
  <c r="CY30" i="14" s="1"/>
  <c r="CX31" i="14"/>
  <c r="CY31" i="14" s="1"/>
  <c r="CX32" i="14"/>
  <c r="CY32" i="14" s="1"/>
  <c r="CX33" i="14"/>
  <c r="CY33" i="14" s="1"/>
  <c r="CX34" i="14"/>
  <c r="CY34" i="14" s="1"/>
  <c r="CX35" i="14"/>
  <c r="CY35" i="14" s="1"/>
  <c r="CX36" i="14"/>
  <c r="CY36" i="14" s="1"/>
  <c r="CX37" i="14"/>
  <c r="CY37" i="14" s="1"/>
  <c r="CX38" i="14"/>
  <c r="CY38" i="14" s="1"/>
  <c r="CX39" i="14"/>
  <c r="CY39" i="14" s="1"/>
  <c r="CX40" i="14"/>
  <c r="CY40" i="14" s="1"/>
  <c r="CX41" i="14"/>
  <c r="CY41" i="14" s="1"/>
  <c r="CX42" i="14"/>
  <c r="CY42" i="14" s="1"/>
  <c r="CX43" i="14"/>
  <c r="CY43" i="14" s="1"/>
  <c r="CX44" i="14"/>
  <c r="CY44" i="14" s="1"/>
  <c r="CX45" i="14"/>
  <c r="CY45" i="14" s="1"/>
  <c r="CX46" i="14"/>
  <c r="CY46" i="14" s="1"/>
  <c r="CX47" i="14"/>
  <c r="CY47" i="14" s="1"/>
  <c r="CX48" i="14"/>
  <c r="CY48" i="14" s="1"/>
  <c r="CX49" i="14"/>
  <c r="CY49" i="14" s="1"/>
  <c r="CX50" i="14"/>
  <c r="CY50" i="14" s="1"/>
  <c r="CX51" i="14"/>
  <c r="CY51" i="14" s="1"/>
  <c r="CX52" i="14"/>
  <c r="CY52" i="14" s="1"/>
  <c r="CX53" i="14"/>
  <c r="CY53" i="14" s="1"/>
  <c r="CX54" i="14"/>
  <c r="CY54" i="14" s="1"/>
  <c r="CX55" i="14"/>
  <c r="CY55" i="14" s="1"/>
  <c r="CX56" i="14"/>
  <c r="CY56" i="14" s="1"/>
  <c r="CX57" i="14"/>
  <c r="CY57" i="14" s="1"/>
  <c r="CX58" i="14"/>
  <c r="CY58" i="14" s="1"/>
  <c r="CX59" i="14"/>
  <c r="CY59" i="14" s="1"/>
  <c r="CX60" i="14"/>
  <c r="CY60" i="14" s="1"/>
  <c r="CX61" i="14"/>
  <c r="CY61" i="14" s="1"/>
  <c r="CX62" i="14"/>
  <c r="CY62" i="14" s="1"/>
  <c r="CV25" i="14"/>
  <c r="CW25" i="14" s="1"/>
  <c r="CV26" i="14"/>
  <c r="CW26" i="14" s="1"/>
  <c r="CV27" i="14"/>
  <c r="CW27" i="14" s="1"/>
  <c r="CV28" i="14"/>
  <c r="CW28" i="14" s="1"/>
  <c r="CV29" i="14"/>
  <c r="CW29" i="14" s="1"/>
  <c r="CV30" i="14"/>
  <c r="CW30" i="14" s="1"/>
  <c r="CV31" i="14"/>
  <c r="CW31" i="14" s="1"/>
  <c r="CV32" i="14"/>
  <c r="CW32" i="14" s="1"/>
  <c r="CV33" i="14"/>
  <c r="CW33" i="14" s="1"/>
  <c r="CV34" i="14"/>
  <c r="CW34" i="14" s="1"/>
  <c r="CV35" i="14"/>
  <c r="CW35" i="14" s="1"/>
  <c r="CV36" i="14"/>
  <c r="CW36" i="14" s="1"/>
  <c r="CV37" i="14"/>
  <c r="CW37" i="14" s="1"/>
  <c r="CV38" i="14"/>
  <c r="CW38" i="14" s="1"/>
  <c r="CV39" i="14"/>
  <c r="CW39" i="14" s="1"/>
  <c r="CV40" i="14"/>
  <c r="CW40" i="14" s="1"/>
  <c r="CV41" i="14"/>
  <c r="CW41" i="14" s="1"/>
  <c r="CV42" i="14"/>
  <c r="CW42" i="14" s="1"/>
  <c r="CV43" i="14"/>
  <c r="CW43" i="14" s="1"/>
  <c r="CV44" i="14"/>
  <c r="CW44" i="14" s="1"/>
  <c r="CV45" i="14"/>
  <c r="CW45" i="14" s="1"/>
  <c r="CV46" i="14"/>
  <c r="CW46" i="14" s="1"/>
  <c r="CV47" i="14"/>
  <c r="CW47" i="14" s="1"/>
  <c r="CV48" i="14"/>
  <c r="CW48" i="14" s="1"/>
  <c r="CV49" i="14"/>
  <c r="CW49" i="14" s="1"/>
  <c r="CV50" i="14"/>
  <c r="CW50" i="14" s="1"/>
  <c r="CV51" i="14"/>
  <c r="CW51" i="14" s="1"/>
  <c r="CV52" i="14"/>
  <c r="CW52" i="14" s="1"/>
  <c r="CV53" i="14"/>
  <c r="CW53" i="14" s="1"/>
  <c r="CV54" i="14"/>
  <c r="CW54" i="14" s="1"/>
  <c r="CV55" i="14"/>
  <c r="CW55" i="14" s="1"/>
  <c r="CV56" i="14"/>
  <c r="CW56" i="14" s="1"/>
  <c r="CV57" i="14"/>
  <c r="CW57" i="14" s="1"/>
  <c r="CV58" i="14"/>
  <c r="CW58" i="14" s="1"/>
  <c r="CV59" i="14"/>
  <c r="CW59" i="14" s="1"/>
  <c r="CV60" i="14"/>
  <c r="CW60" i="14" s="1"/>
  <c r="CV61" i="14"/>
  <c r="CW61" i="14" s="1"/>
  <c r="CV62" i="14"/>
  <c r="CW62" i="14" s="1"/>
  <c r="CT25" i="14"/>
  <c r="CU25" i="14" s="1"/>
  <c r="CT26" i="14"/>
  <c r="CU26" i="14" s="1"/>
  <c r="CT27" i="14"/>
  <c r="CU27" i="14" s="1"/>
  <c r="CT28" i="14"/>
  <c r="CU28" i="14" s="1"/>
  <c r="CT29" i="14"/>
  <c r="CU29" i="14" s="1"/>
  <c r="CT30" i="14"/>
  <c r="CU30" i="14" s="1"/>
  <c r="CT31" i="14"/>
  <c r="CU31" i="14" s="1"/>
  <c r="CT32" i="14"/>
  <c r="CU32" i="14" s="1"/>
  <c r="CT33" i="14"/>
  <c r="CU33" i="14" s="1"/>
  <c r="CT34" i="14"/>
  <c r="CU34" i="14" s="1"/>
  <c r="CT35" i="14"/>
  <c r="CU35" i="14" s="1"/>
  <c r="CT36" i="14"/>
  <c r="CU36" i="14" s="1"/>
  <c r="CT37" i="14"/>
  <c r="CU37" i="14" s="1"/>
  <c r="CT38" i="14"/>
  <c r="CU38" i="14" s="1"/>
  <c r="CT39" i="14"/>
  <c r="CU39" i="14" s="1"/>
  <c r="CT40" i="14"/>
  <c r="CU40" i="14" s="1"/>
  <c r="CT41" i="14"/>
  <c r="CU41" i="14" s="1"/>
  <c r="CT42" i="14"/>
  <c r="CU42" i="14" s="1"/>
  <c r="CT43" i="14"/>
  <c r="CU43" i="14" s="1"/>
  <c r="CT44" i="14"/>
  <c r="CU44" i="14" s="1"/>
  <c r="CT45" i="14"/>
  <c r="CU45" i="14" s="1"/>
  <c r="CT46" i="14"/>
  <c r="CU46" i="14" s="1"/>
  <c r="CT47" i="14"/>
  <c r="CU47" i="14" s="1"/>
  <c r="CT48" i="14"/>
  <c r="CU48" i="14" s="1"/>
  <c r="CT49" i="14"/>
  <c r="CU49" i="14" s="1"/>
  <c r="CT50" i="14"/>
  <c r="CU50" i="14" s="1"/>
  <c r="CT51" i="14"/>
  <c r="CU51" i="14" s="1"/>
  <c r="CT52" i="14"/>
  <c r="CU52" i="14" s="1"/>
  <c r="CT53" i="14"/>
  <c r="CU53" i="14" s="1"/>
  <c r="CT54" i="14"/>
  <c r="CU54" i="14" s="1"/>
  <c r="CT55" i="14"/>
  <c r="CU55" i="14" s="1"/>
  <c r="CT56" i="14"/>
  <c r="CU56" i="14" s="1"/>
  <c r="CT57" i="14"/>
  <c r="CU57" i="14" s="1"/>
  <c r="CT58" i="14"/>
  <c r="CU58" i="14" s="1"/>
  <c r="CT59" i="14"/>
  <c r="CU59" i="14" s="1"/>
  <c r="CT60" i="14"/>
  <c r="CU60" i="14" s="1"/>
  <c r="CT61" i="14"/>
  <c r="CU61" i="14" s="1"/>
  <c r="CT62" i="14"/>
  <c r="CU62" i="14" s="1"/>
  <c r="CR25" i="14"/>
  <c r="CS25" i="14" s="1"/>
  <c r="CR26" i="14"/>
  <c r="CS26" i="14" s="1"/>
  <c r="CR27" i="14"/>
  <c r="CS27" i="14" s="1"/>
  <c r="CR28" i="14"/>
  <c r="CS28" i="14" s="1"/>
  <c r="CR29" i="14"/>
  <c r="CS29" i="14" s="1"/>
  <c r="CR30" i="14"/>
  <c r="CS30" i="14" s="1"/>
  <c r="CR31" i="14"/>
  <c r="CS31" i="14" s="1"/>
  <c r="CR32" i="14"/>
  <c r="CS32" i="14" s="1"/>
  <c r="CR33" i="14"/>
  <c r="CS33" i="14" s="1"/>
  <c r="CR34" i="14"/>
  <c r="CS34" i="14" s="1"/>
  <c r="CR35" i="14"/>
  <c r="CS35" i="14" s="1"/>
  <c r="CR36" i="14"/>
  <c r="CS36" i="14" s="1"/>
  <c r="CR37" i="14"/>
  <c r="CS37" i="14" s="1"/>
  <c r="CR38" i="14"/>
  <c r="CS38" i="14" s="1"/>
  <c r="CR39" i="14"/>
  <c r="CS39" i="14" s="1"/>
  <c r="CR40" i="14"/>
  <c r="CS40" i="14" s="1"/>
  <c r="CR41" i="14"/>
  <c r="CS41" i="14" s="1"/>
  <c r="CR42" i="14"/>
  <c r="CS42" i="14" s="1"/>
  <c r="CR43" i="14"/>
  <c r="CS43" i="14" s="1"/>
  <c r="CR44" i="14"/>
  <c r="CS44" i="14" s="1"/>
  <c r="CR45" i="14"/>
  <c r="CS45" i="14" s="1"/>
  <c r="CR46" i="14"/>
  <c r="CS46" i="14" s="1"/>
  <c r="CR47" i="14"/>
  <c r="CS47" i="14" s="1"/>
  <c r="CR48" i="14"/>
  <c r="CS48" i="14" s="1"/>
  <c r="CR49" i="14"/>
  <c r="CS49" i="14" s="1"/>
  <c r="CR50" i="14"/>
  <c r="CS50" i="14" s="1"/>
  <c r="CR51" i="14"/>
  <c r="CS51" i="14" s="1"/>
  <c r="CR52" i="14"/>
  <c r="CS52" i="14" s="1"/>
  <c r="CR53" i="14"/>
  <c r="CS53" i="14" s="1"/>
  <c r="CR54" i="14"/>
  <c r="CS54" i="14" s="1"/>
  <c r="CR55" i="14"/>
  <c r="CS55" i="14" s="1"/>
  <c r="CR56" i="14"/>
  <c r="CS56" i="14" s="1"/>
  <c r="CR57" i="14"/>
  <c r="CS57" i="14" s="1"/>
  <c r="CR58" i="14"/>
  <c r="CS58" i="14" s="1"/>
  <c r="CR59" i="14"/>
  <c r="CS59" i="14" s="1"/>
  <c r="CR60" i="14"/>
  <c r="CS60" i="14" s="1"/>
  <c r="CR61" i="14"/>
  <c r="CS61" i="14" s="1"/>
  <c r="CR62" i="14"/>
  <c r="CS62" i="14" s="1"/>
  <c r="CP25" i="14"/>
  <c r="CQ25" i="14" s="1"/>
  <c r="CP26" i="14"/>
  <c r="CQ26" i="14" s="1"/>
  <c r="CP27" i="14"/>
  <c r="CQ27" i="14" s="1"/>
  <c r="CP28" i="14"/>
  <c r="CQ28" i="14" s="1"/>
  <c r="CP29" i="14"/>
  <c r="CQ29" i="14" s="1"/>
  <c r="CP30" i="14"/>
  <c r="CQ30" i="14" s="1"/>
  <c r="CP31" i="14"/>
  <c r="CQ31" i="14" s="1"/>
  <c r="CP32" i="14"/>
  <c r="CQ32" i="14" s="1"/>
  <c r="CP33" i="14"/>
  <c r="CQ33" i="14" s="1"/>
  <c r="CP34" i="14"/>
  <c r="CQ34" i="14" s="1"/>
  <c r="CP35" i="14"/>
  <c r="CQ35" i="14" s="1"/>
  <c r="CP36" i="14"/>
  <c r="CQ36" i="14" s="1"/>
  <c r="CP37" i="14"/>
  <c r="CQ37" i="14" s="1"/>
  <c r="CP38" i="14"/>
  <c r="CQ38" i="14" s="1"/>
  <c r="CP39" i="14"/>
  <c r="CQ39" i="14" s="1"/>
  <c r="CP40" i="14"/>
  <c r="CQ40" i="14" s="1"/>
  <c r="CP41" i="14"/>
  <c r="CQ41" i="14" s="1"/>
  <c r="CP42" i="14"/>
  <c r="CQ42" i="14" s="1"/>
  <c r="CP43" i="14"/>
  <c r="CQ43" i="14" s="1"/>
  <c r="CP44" i="14"/>
  <c r="CQ44" i="14" s="1"/>
  <c r="CP45" i="14"/>
  <c r="CQ45" i="14" s="1"/>
  <c r="CP46" i="14"/>
  <c r="CQ46" i="14" s="1"/>
  <c r="CP47" i="14"/>
  <c r="CQ47" i="14" s="1"/>
  <c r="CP48" i="14"/>
  <c r="CQ48" i="14" s="1"/>
  <c r="CP49" i="14"/>
  <c r="CQ49" i="14" s="1"/>
  <c r="CP50" i="14"/>
  <c r="CQ50" i="14" s="1"/>
  <c r="CP51" i="14"/>
  <c r="CQ51" i="14" s="1"/>
  <c r="CP52" i="14"/>
  <c r="CQ52" i="14" s="1"/>
  <c r="CP53" i="14"/>
  <c r="CQ53" i="14" s="1"/>
  <c r="CP54" i="14"/>
  <c r="CQ54" i="14" s="1"/>
  <c r="CP55" i="14"/>
  <c r="CQ55" i="14" s="1"/>
  <c r="CP56" i="14"/>
  <c r="CQ56" i="14" s="1"/>
  <c r="CP57" i="14"/>
  <c r="CQ57" i="14" s="1"/>
  <c r="CP58" i="14"/>
  <c r="CQ58" i="14" s="1"/>
  <c r="CP59" i="14"/>
  <c r="CQ59" i="14" s="1"/>
  <c r="CP60" i="14"/>
  <c r="CQ60" i="14" s="1"/>
  <c r="CP61" i="14"/>
  <c r="CQ61" i="14" s="1"/>
  <c r="CP62" i="14"/>
  <c r="CQ62" i="14" s="1"/>
  <c r="CN25" i="14"/>
  <c r="CO25" i="14" s="1"/>
  <c r="CN26" i="14"/>
  <c r="CO26" i="14" s="1"/>
  <c r="CN27" i="14"/>
  <c r="CO27" i="14" s="1"/>
  <c r="CN28" i="14"/>
  <c r="CO28" i="14" s="1"/>
  <c r="CN29" i="14"/>
  <c r="CO29" i="14" s="1"/>
  <c r="CN30" i="14"/>
  <c r="CO30" i="14" s="1"/>
  <c r="CN31" i="14"/>
  <c r="CO31" i="14" s="1"/>
  <c r="CN32" i="14"/>
  <c r="CO32" i="14" s="1"/>
  <c r="CN33" i="14"/>
  <c r="CO33" i="14" s="1"/>
  <c r="CN34" i="14"/>
  <c r="CO34" i="14" s="1"/>
  <c r="CN35" i="14"/>
  <c r="CO35" i="14" s="1"/>
  <c r="CN36" i="14"/>
  <c r="CO36" i="14" s="1"/>
  <c r="CN37" i="14"/>
  <c r="CO37" i="14" s="1"/>
  <c r="CN38" i="14"/>
  <c r="CO38" i="14" s="1"/>
  <c r="CN39" i="14"/>
  <c r="CO39" i="14" s="1"/>
  <c r="CN40" i="14"/>
  <c r="CO40" i="14" s="1"/>
  <c r="CN41" i="14"/>
  <c r="CO41" i="14" s="1"/>
  <c r="CN42" i="14"/>
  <c r="CO42" i="14" s="1"/>
  <c r="CN43" i="14"/>
  <c r="CO43" i="14" s="1"/>
  <c r="CN44" i="14"/>
  <c r="CO44" i="14" s="1"/>
  <c r="CN45" i="14"/>
  <c r="CO45" i="14" s="1"/>
  <c r="CN46" i="14"/>
  <c r="CO46" i="14" s="1"/>
  <c r="CN47" i="14"/>
  <c r="CO47" i="14" s="1"/>
  <c r="CN48" i="14"/>
  <c r="CO48" i="14" s="1"/>
  <c r="CN49" i="14"/>
  <c r="CO49" i="14" s="1"/>
  <c r="CN50" i="14"/>
  <c r="CO50" i="14" s="1"/>
  <c r="CN51" i="14"/>
  <c r="CO51" i="14" s="1"/>
  <c r="CN52" i="14"/>
  <c r="CO52" i="14" s="1"/>
  <c r="CN53" i="14"/>
  <c r="CO53" i="14" s="1"/>
  <c r="CN54" i="14"/>
  <c r="CO54" i="14" s="1"/>
  <c r="CN55" i="14"/>
  <c r="CO55" i="14" s="1"/>
  <c r="CN56" i="14"/>
  <c r="CO56" i="14" s="1"/>
  <c r="CN57" i="14"/>
  <c r="CO57" i="14" s="1"/>
  <c r="CN58" i="14"/>
  <c r="CO58" i="14" s="1"/>
  <c r="CN59" i="14"/>
  <c r="CO59" i="14" s="1"/>
  <c r="CN60" i="14"/>
  <c r="CO60" i="14" s="1"/>
  <c r="CN61" i="14"/>
  <c r="CO61" i="14" s="1"/>
  <c r="CN62" i="14"/>
  <c r="CO62" i="14" s="1"/>
  <c r="CL25" i="14"/>
  <c r="CM25" i="14" s="1"/>
  <c r="CL26" i="14"/>
  <c r="CM26" i="14" s="1"/>
  <c r="CL27" i="14"/>
  <c r="CM27" i="14" s="1"/>
  <c r="CL28" i="14"/>
  <c r="CM28" i="14" s="1"/>
  <c r="CL29" i="14"/>
  <c r="CM29" i="14" s="1"/>
  <c r="CL30" i="14"/>
  <c r="CM30" i="14" s="1"/>
  <c r="CL31" i="14"/>
  <c r="CM31" i="14" s="1"/>
  <c r="CL32" i="14"/>
  <c r="CM32" i="14" s="1"/>
  <c r="CL33" i="14"/>
  <c r="CM33" i="14" s="1"/>
  <c r="CL34" i="14"/>
  <c r="CM34" i="14" s="1"/>
  <c r="CL35" i="14"/>
  <c r="CM35" i="14" s="1"/>
  <c r="CL36" i="14"/>
  <c r="CM36" i="14" s="1"/>
  <c r="CL37" i="14"/>
  <c r="CM37" i="14" s="1"/>
  <c r="CL38" i="14"/>
  <c r="CM38" i="14" s="1"/>
  <c r="CL39" i="14"/>
  <c r="CM39" i="14" s="1"/>
  <c r="CL40" i="14"/>
  <c r="CM40" i="14" s="1"/>
  <c r="CL41" i="14"/>
  <c r="CM41" i="14" s="1"/>
  <c r="CL42" i="14"/>
  <c r="CM42" i="14" s="1"/>
  <c r="CL43" i="14"/>
  <c r="CM43" i="14" s="1"/>
  <c r="CL44" i="14"/>
  <c r="CM44" i="14" s="1"/>
  <c r="CL45" i="14"/>
  <c r="CM45" i="14" s="1"/>
  <c r="CL46" i="14"/>
  <c r="CM46" i="14" s="1"/>
  <c r="CL47" i="14"/>
  <c r="CM47" i="14" s="1"/>
  <c r="CL48" i="14"/>
  <c r="CM48" i="14" s="1"/>
  <c r="CL49" i="14"/>
  <c r="CM49" i="14" s="1"/>
  <c r="CL50" i="14"/>
  <c r="CM50" i="14" s="1"/>
  <c r="CL51" i="14"/>
  <c r="CM51" i="14" s="1"/>
  <c r="CL52" i="14"/>
  <c r="CM52" i="14" s="1"/>
  <c r="CL53" i="14"/>
  <c r="CM53" i="14" s="1"/>
  <c r="CL54" i="14"/>
  <c r="CM54" i="14" s="1"/>
  <c r="CL55" i="14"/>
  <c r="CM55" i="14" s="1"/>
  <c r="CL56" i="14"/>
  <c r="CM56" i="14" s="1"/>
  <c r="CL57" i="14"/>
  <c r="CM57" i="14" s="1"/>
  <c r="CL58" i="14"/>
  <c r="CM58" i="14" s="1"/>
  <c r="CL59" i="14"/>
  <c r="CM59" i="14" s="1"/>
  <c r="CL60" i="14"/>
  <c r="CM60" i="14" s="1"/>
  <c r="CL61" i="14"/>
  <c r="CM61" i="14" s="1"/>
  <c r="CL62" i="14"/>
  <c r="CM62" i="14" s="1"/>
  <c r="CJ25" i="14"/>
  <c r="CK25" i="14" s="1"/>
  <c r="CJ26" i="14"/>
  <c r="CK26" i="14" s="1"/>
  <c r="CJ27" i="14"/>
  <c r="CK27" i="14" s="1"/>
  <c r="CJ28" i="14"/>
  <c r="CK28" i="14" s="1"/>
  <c r="CJ29" i="14"/>
  <c r="CK29" i="14" s="1"/>
  <c r="CJ30" i="14"/>
  <c r="CK30" i="14" s="1"/>
  <c r="CJ31" i="14"/>
  <c r="CK31" i="14" s="1"/>
  <c r="CJ32" i="14"/>
  <c r="CK32" i="14" s="1"/>
  <c r="CJ33" i="14"/>
  <c r="CK33" i="14" s="1"/>
  <c r="CJ34" i="14"/>
  <c r="CK34" i="14" s="1"/>
  <c r="CJ35" i="14"/>
  <c r="CK35" i="14" s="1"/>
  <c r="CJ36" i="14"/>
  <c r="CK36" i="14" s="1"/>
  <c r="CJ37" i="14"/>
  <c r="CK37" i="14" s="1"/>
  <c r="CJ38" i="14"/>
  <c r="CK38" i="14" s="1"/>
  <c r="CJ39" i="14"/>
  <c r="CK39" i="14" s="1"/>
  <c r="CJ40" i="14"/>
  <c r="CK40" i="14" s="1"/>
  <c r="CJ41" i="14"/>
  <c r="CK41" i="14" s="1"/>
  <c r="CJ42" i="14"/>
  <c r="CK42" i="14" s="1"/>
  <c r="CJ43" i="14"/>
  <c r="CK43" i="14" s="1"/>
  <c r="CJ44" i="14"/>
  <c r="CK44" i="14" s="1"/>
  <c r="CJ45" i="14"/>
  <c r="CK45" i="14" s="1"/>
  <c r="CJ46" i="14"/>
  <c r="CK46" i="14" s="1"/>
  <c r="CJ47" i="14"/>
  <c r="CK47" i="14" s="1"/>
  <c r="CJ48" i="14"/>
  <c r="CK48" i="14" s="1"/>
  <c r="CJ49" i="14"/>
  <c r="CK49" i="14" s="1"/>
  <c r="CJ50" i="14"/>
  <c r="CK50" i="14" s="1"/>
  <c r="CJ51" i="14"/>
  <c r="CK51" i="14" s="1"/>
  <c r="CJ52" i="14"/>
  <c r="CK52" i="14" s="1"/>
  <c r="CJ53" i="14"/>
  <c r="CK53" i="14" s="1"/>
  <c r="CJ54" i="14"/>
  <c r="CK54" i="14" s="1"/>
  <c r="CJ55" i="14"/>
  <c r="CK55" i="14" s="1"/>
  <c r="CJ56" i="14"/>
  <c r="CK56" i="14" s="1"/>
  <c r="CJ57" i="14"/>
  <c r="CK57" i="14" s="1"/>
  <c r="CJ58" i="14"/>
  <c r="CK58" i="14" s="1"/>
  <c r="CJ59" i="14"/>
  <c r="CK59" i="14" s="1"/>
  <c r="CJ60" i="14"/>
  <c r="CK60" i="14" s="1"/>
  <c r="CJ61" i="14"/>
  <c r="CK61" i="14" s="1"/>
  <c r="CJ62" i="14"/>
  <c r="CK62" i="14" s="1"/>
  <c r="CH25" i="14"/>
  <c r="CI25" i="14" s="1"/>
  <c r="CH26" i="14"/>
  <c r="CI26" i="14" s="1"/>
  <c r="CH27" i="14"/>
  <c r="CI27" i="14" s="1"/>
  <c r="CH28" i="14"/>
  <c r="CI28" i="14" s="1"/>
  <c r="CH29" i="14"/>
  <c r="CI29" i="14" s="1"/>
  <c r="CH30" i="14"/>
  <c r="CI30" i="14" s="1"/>
  <c r="CH31" i="14"/>
  <c r="CI31" i="14" s="1"/>
  <c r="CH32" i="14"/>
  <c r="CI32" i="14" s="1"/>
  <c r="CH33" i="14"/>
  <c r="CI33" i="14" s="1"/>
  <c r="CH34" i="14"/>
  <c r="CI34" i="14" s="1"/>
  <c r="CH35" i="14"/>
  <c r="CI35" i="14" s="1"/>
  <c r="CH36" i="14"/>
  <c r="CI36" i="14" s="1"/>
  <c r="CH37" i="14"/>
  <c r="CI37" i="14" s="1"/>
  <c r="CH38" i="14"/>
  <c r="CI38" i="14" s="1"/>
  <c r="CH39" i="14"/>
  <c r="CI39" i="14" s="1"/>
  <c r="CH40" i="14"/>
  <c r="CI40" i="14" s="1"/>
  <c r="CH41" i="14"/>
  <c r="CI41" i="14" s="1"/>
  <c r="CH42" i="14"/>
  <c r="CI42" i="14" s="1"/>
  <c r="CH43" i="14"/>
  <c r="CI43" i="14" s="1"/>
  <c r="CH44" i="14"/>
  <c r="CI44" i="14" s="1"/>
  <c r="CH45" i="14"/>
  <c r="CI45" i="14" s="1"/>
  <c r="CH46" i="14"/>
  <c r="CI46" i="14" s="1"/>
  <c r="CH47" i="14"/>
  <c r="CI47" i="14" s="1"/>
  <c r="CH48" i="14"/>
  <c r="CI48" i="14" s="1"/>
  <c r="CH49" i="14"/>
  <c r="CI49" i="14" s="1"/>
  <c r="CH50" i="14"/>
  <c r="CI50" i="14" s="1"/>
  <c r="CH51" i="14"/>
  <c r="CI51" i="14" s="1"/>
  <c r="CH52" i="14"/>
  <c r="CI52" i="14" s="1"/>
  <c r="CH53" i="14"/>
  <c r="CI53" i="14" s="1"/>
  <c r="CH54" i="14"/>
  <c r="CI54" i="14" s="1"/>
  <c r="CH55" i="14"/>
  <c r="CI55" i="14" s="1"/>
  <c r="CH56" i="14"/>
  <c r="CI56" i="14" s="1"/>
  <c r="CH57" i="14"/>
  <c r="CI57" i="14" s="1"/>
  <c r="CH58" i="14"/>
  <c r="CI58" i="14" s="1"/>
  <c r="CH59" i="14"/>
  <c r="CI59" i="14" s="1"/>
  <c r="CH60" i="14"/>
  <c r="CI60" i="14" s="1"/>
  <c r="CH61" i="14"/>
  <c r="CI61" i="14" s="1"/>
  <c r="CH62" i="14"/>
  <c r="CI62" i="14" s="1"/>
  <c r="CF25" i="14"/>
  <c r="CG25" i="14" s="1"/>
  <c r="CF26" i="14"/>
  <c r="CG26" i="14" s="1"/>
  <c r="CF27" i="14"/>
  <c r="CG27" i="14" s="1"/>
  <c r="CF28" i="14"/>
  <c r="CG28" i="14" s="1"/>
  <c r="CF29" i="14"/>
  <c r="CG29" i="14" s="1"/>
  <c r="CF30" i="14"/>
  <c r="CG30" i="14" s="1"/>
  <c r="CF31" i="14"/>
  <c r="CG31" i="14" s="1"/>
  <c r="CF32" i="14"/>
  <c r="CG32" i="14" s="1"/>
  <c r="CF33" i="14"/>
  <c r="CG33" i="14" s="1"/>
  <c r="CF34" i="14"/>
  <c r="CG34" i="14" s="1"/>
  <c r="CF35" i="14"/>
  <c r="CG35" i="14" s="1"/>
  <c r="CF36" i="14"/>
  <c r="CG36" i="14" s="1"/>
  <c r="CF37" i="14"/>
  <c r="CG37" i="14" s="1"/>
  <c r="CF38" i="14"/>
  <c r="CG38" i="14" s="1"/>
  <c r="CF39" i="14"/>
  <c r="CG39" i="14" s="1"/>
  <c r="CF40" i="14"/>
  <c r="CG40" i="14" s="1"/>
  <c r="CF41" i="14"/>
  <c r="CG41" i="14" s="1"/>
  <c r="CF42" i="14"/>
  <c r="CG42" i="14" s="1"/>
  <c r="CF43" i="14"/>
  <c r="CG43" i="14" s="1"/>
  <c r="CF44" i="14"/>
  <c r="CG44" i="14" s="1"/>
  <c r="CF45" i="14"/>
  <c r="CG45" i="14" s="1"/>
  <c r="CF46" i="14"/>
  <c r="CG46" i="14" s="1"/>
  <c r="CF47" i="14"/>
  <c r="CG47" i="14" s="1"/>
  <c r="CF48" i="14"/>
  <c r="CG48" i="14" s="1"/>
  <c r="CF49" i="14"/>
  <c r="CG49" i="14" s="1"/>
  <c r="CF50" i="14"/>
  <c r="CG50" i="14" s="1"/>
  <c r="CF51" i="14"/>
  <c r="CG51" i="14" s="1"/>
  <c r="CF52" i="14"/>
  <c r="CG52" i="14" s="1"/>
  <c r="CF53" i="14"/>
  <c r="CG53" i="14" s="1"/>
  <c r="CF54" i="14"/>
  <c r="CG54" i="14" s="1"/>
  <c r="CF55" i="14"/>
  <c r="CG55" i="14" s="1"/>
  <c r="CF56" i="14"/>
  <c r="CG56" i="14" s="1"/>
  <c r="CF57" i="14"/>
  <c r="CG57" i="14" s="1"/>
  <c r="CF58" i="14"/>
  <c r="CG58" i="14" s="1"/>
  <c r="CF59" i="14"/>
  <c r="CG59" i="14" s="1"/>
  <c r="CF60" i="14"/>
  <c r="CG60" i="14" s="1"/>
  <c r="CF61" i="14"/>
  <c r="CG61" i="14" s="1"/>
  <c r="CF62" i="14"/>
  <c r="CG62" i="14" s="1"/>
  <c r="CD25" i="14"/>
  <c r="CE25" i="14" s="1"/>
  <c r="CD26" i="14"/>
  <c r="CE26" i="14" s="1"/>
  <c r="CD27" i="14"/>
  <c r="CE27" i="14" s="1"/>
  <c r="CD28" i="14"/>
  <c r="CE28" i="14" s="1"/>
  <c r="CD29" i="14"/>
  <c r="CE29" i="14" s="1"/>
  <c r="CD30" i="14"/>
  <c r="CE30" i="14" s="1"/>
  <c r="CD31" i="14"/>
  <c r="CE31" i="14" s="1"/>
  <c r="CD32" i="14"/>
  <c r="CE32" i="14" s="1"/>
  <c r="CD33" i="14"/>
  <c r="CE33" i="14" s="1"/>
  <c r="CD34" i="14"/>
  <c r="CE34" i="14" s="1"/>
  <c r="CD35" i="14"/>
  <c r="CE35" i="14" s="1"/>
  <c r="CD36" i="14"/>
  <c r="CE36" i="14" s="1"/>
  <c r="CD37" i="14"/>
  <c r="CE37" i="14" s="1"/>
  <c r="CD38" i="14"/>
  <c r="CE38" i="14" s="1"/>
  <c r="CD39" i="14"/>
  <c r="CE39" i="14" s="1"/>
  <c r="CD40" i="14"/>
  <c r="CE40" i="14" s="1"/>
  <c r="CD41" i="14"/>
  <c r="CE41" i="14" s="1"/>
  <c r="CD42" i="14"/>
  <c r="CE42" i="14" s="1"/>
  <c r="CD43" i="14"/>
  <c r="CE43" i="14" s="1"/>
  <c r="CD44" i="14"/>
  <c r="CE44" i="14" s="1"/>
  <c r="CD45" i="14"/>
  <c r="CE45" i="14" s="1"/>
  <c r="CD46" i="14"/>
  <c r="CE46" i="14" s="1"/>
  <c r="CD47" i="14"/>
  <c r="CE47" i="14" s="1"/>
  <c r="CD48" i="14"/>
  <c r="CE48" i="14" s="1"/>
  <c r="CD49" i="14"/>
  <c r="CE49" i="14" s="1"/>
  <c r="CD50" i="14"/>
  <c r="CE50" i="14" s="1"/>
  <c r="CD51" i="14"/>
  <c r="CE51" i="14" s="1"/>
  <c r="CD52" i="14"/>
  <c r="CE52" i="14" s="1"/>
  <c r="CD53" i="14"/>
  <c r="CE53" i="14" s="1"/>
  <c r="CD54" i="14"/>
  <c r="CE54" i="14" s="1"/>
  <c r="CD55" i="14"/>
  <c r="CE55" i="14" s="1"/>
  <c r="CD56" i="14"/>
  <c r="CE56" i="14" s="1"/>
  <c r="CD57" i="14"/>
  <c r="CE57" i="14" s="1"/>
  <c r="CD58" i="14"/>
  <c r="CE58" i="14" s="1"/>
  <c r="CD59" i="14"/>
  <c r="CE59" i="14" s="1"/>
  <c r="CD60" i="14"/>
  <c r="CE60" i="14" s="1"/>
  <c r="CD61" i="14"/>
  <c r="CE61" i="14" s="1"/>
  <c r="CD62" i="14"/>
  <c r="CE62" i="14" s="1"/>
  <c r="CB25" i="14"/>
  <c r="CC25" i="14" s="1"/>
  <c r="CB26" i="14"/>
  <c r="CC26" i="14" s="1"/>
  <c r="CB27" i="14"/>
  <c r="CC27" i="14" s="1"/>
  <c r="CB28" i="14"/>
  <c r="CC28" i="14" s="1"/>
  <c r="CB29" i="14"/>
  <c r="CC29" i="14" s="1"/>
  <c r="CB30" i="14"/>
  <c r="CC30" i="14" s="1"/>
  <c r="CB31" i="14"/>
  <c r="CC31" i="14" s="1"/>
  <c r="CB32" i="14"/>
  <c r="CC32" i="14" s="1"/>
  <c r="CB33" i="14"/>
  <c r="CC33" i="14" s="1"/>
  <c r="CB34" i="14"/>
  <c r="CC34" i="14" s="1"/>
  <c r="CB35" i="14"/>
  <c r="CC35" i="14" s="1"/>
  <c r="CB36" i="14"/>
  <c r="CC36" i="14" s="1"/>
  <c r="CB37" i="14"/>
  <c r="CC37" i="14" s="1"/>
  <c r="CB38" i="14"/>
  <c r="CC38" i="14" s="1"/>
  <c r="CB39" i="14"/>
  <c r="CC39" i="14" s="1"/>
  <c r="CB40" i="14"/>
  <c r="CC40" i="14" s="1"/>
  <c r="CB41" i="14"/>
  <c r="CC41" i="14" s="1"/>
  <c r="CB42" i="14"/>
  <c r="CC42" i="14" s="1"/>
  <c r="CB43" i="14"/>
  <c r="CC43" i="14" s="1"/>
  <c r="CB44" i="14"/>
  <c r="CC44" i="14" s="1"/>
  <c r="CB45" i="14"/>
  <c r="CC45" i="14" s="1"/>
  <c r="CB46" i="14"/>
  <c r="CC46" i="14" s="1"/>
  <c r="CB47" i="14"/>
  <c r="CC47" i="14" s="1"/>
  <c r="CB48" i="14"/>
  <c r="CC48" i="14" s="1"/>
  <c r="CB49" i="14"/>
  <c r="CC49" i="14" s="1"/>
  <c r="CB50" i="14"/>
  <c r="CC50" i="14" s="1"/>
  <c r="CB51" i="14"/>
  <c r="CC51" i="14" s="1"/>
  <c r="CB52" i="14"/>
  <c r="CC52" i="14" s="1"/>
  <c r="CB53" i="14"/>
  <c r="CC53" i="14" s="1"/>
  <c r="CB54" i="14"/>
  <c r="CC54" i="14" s="1"/>
  <c r="CB55" i="14"/>
  <c r="CC55" i="14" s="1"/>
  <c r="CB56" i="14"/>
  <c r="CC56" i="14" s="1"/>
  <c r="CB57" i="14"/>
  <c r="CC57" i="14" s="1"/>
  <c r="CB58" i="14"/>
  <c r="CC58" i="14" s="1"/>
  <c r="CB59" i="14"/>
  <c r="CC59" i="14" s="1"/>
  <c r="CB60" i="14"/>
  <c r="CC60" i="14" s="1"/>
  <c r="CB61" i="14"/>
  <c r="CC61" i="14" s="1"/>
  <c r="CB62" i="14"/>
  <c r="CC62" i="14" s="1"/>
  <c r="BZ25" i="14"/>
  <c r="CA25" i="14" s="1"/>
  <c r="BZ26" i="14"/>
  <c r="CA26" i="14" s="1"/>
  <c r="BZ27" i="14"/>
  <c r="CA27" i="14" s="1"/>
  <c r="BZ28" i="14"/>
  <c r="CA28" i="14" s="1"/>
  <c r="BZ29" i="14"/>
  <c r="CA29" i="14" s="1"/>
  <c r="BZ30" i="14"/>
  <c r="CA30" i="14" s="1"/>
  <c r="BZ31" i="14"/>
  <c r="CA31" i="14" s="1"/>
  <c r="BZ32" i="14"/>
  <c r="CA32" i="14" s="1"/>
  <c r="BZ33" i="14"/>
  <c r="CA33" i="14" s="1"/>
  <c r="BZ34" i="14"/>
  <c r="CA34" i="14" s="1"/>
  <c r="BZ35" i="14"/>
  <c r="CA35" i="14" s="1"/>
  <c r="BZ36" i="14"/>
  <c r="CA36" i="14" s="1"/>
  <c r="BZ37" i="14"/>
  <c r="CA37" i="14" s="1"/>
  <c r="BZ38" i="14"/>
  <c r="CA38" i="14" s="1"/>
  <c r="BZ39" i="14"/>
  <c r="CA39" i="14" s="1"/>
  <c r="BZ40" i="14"/>
  <c r="CA40" i="14" s="1"/>
  <c r="BZ41" i="14"/>
  <c r="CA41" i="14" s="1"/>
  <c r="BZ42" i="14"/>
  <c r="CA42" i="14" s="1"/>
  <c r="BZ43" i="14"/>
  <c r="CA43" i="14" s="1"/>
  <c r="BZ44" i="14"/>
  <c r="CA44" i="14" s="1"/>
  <c r="BZ45" i="14"/>
  <c r="CA45" i="14" s="1"/>
  <c r="BZ46" i="14"/>
  <c r="CA46" i="14" s="1"/>
  <c r="BZ47" i="14"/>
  <c r="CA47" i="14" s="1"/>
  <c r="BZ48" i="14"/>
  <c r="CA48" i="14" s="1"/>
  <c r="BZ49" i="14"/>
  <c r="CA49" i="14" s="1"/>
  <c r="BZ50" i="14"/>
  <c r="CA50" i="14" s="1"/>
  <c r="BZ51" i="14"/>
  <c r="CA51" i="14" s="1"/>
  <c r="BZ52" i="14"/>
  <c r="CA52" i="14" s="1"/>
  <c r="BZ53" i="14"/>
  <c r="CA53" i="14" s="1"/>
  <c r="BZ54" i="14"/>
  <c r="CA54" i="14" s="1"/>
  <c r="BZ55" i="14"/>
  <c r="CA55" i="14" s="1"/>
  <c r="BZ56" i="14"/>
  <c r="CA56" i="14" s="1"/>
  <c r="BZ57" i="14"/>
  <c r="CA57" i="14" s="1"/>
  <c r="BZ58" i="14"/>
  <c r="CA58" i="14" s="1"/>
  <c r="BZ59" i="14"/>
  <c r="CA59" i="14" s="1"/>
  <c r="BZ60" i="14"/>
  <c r="CA60" i="14" s="1"/>
  <c r="BZ61" i="14"/>
  <c r="CA61" i="14" s="1"/>
  <c r="BZ62" i="14"/>
  <c r="CA62" i="14" s="1"/>
  <c r="DF24" i="14"/>
  <c r="DG24" i="14" s="1"/>
  <c r="DF23" i="14"/>
  <c r="DG23" i="14" s="1"/>
  <c r="DD24" i="14"/>
  <c r="DE24" i="14" s="1"/>
  <c r="DD23" i="14"/>
  <c r="DE23" i="14" s="1"/>
  <c r="DB24" i="14"/>
  <c r="DC24" i="14" s="1"/>
  <c r="DB23" i="14"/>
  <c r="DC23" i="14" s="1"/>
  <c r="CZ24" i="14"/>
  <c r="DA24" i="14" s="1"/>
  <c r="CZ23" i="14"/>
  <c r="DA23" i="14" s="1"/>
  <c r="CX24" i="14"/>
  <c r="CY24" i="14" s="1"/>
  <c r="CX23" i="14"/>
  <c r="CY23" i="14" s="1"/>
  <c r="CV24" i="14"/>
  <c r="CW24" i="14" s="1"/>
  <c r="CV23" i="14"/>
  <c r="CW23" i="14" s="1"/>
  <c r="CT24" i="14"/>
  <c r="CU24" i="14" s="1"/>
  <c r="CT23" i="14"/>
  <c r="CU23" i="14" s="1"/>
  <c r="CR24" i="14"/>
  <c r="CS24" i="14" s="1"/>
  <c r="CR23" i="14"/>
  <c r="CS23" i="14" s="1"/>
  <c r="CP24" i="14"/>
  <c r="CQ24" i="14" s="1"/>
  <c r="CP23" i="14"/>
  <c r="CQ23" i="14" s="1"/>
  <c r="CN24" i="14"/>
  <c r="CO24" i="14" s="1"/>
  <c r="CN23" i="14"/>
  <c r="CO23" i="14" s="1"/>
  <c r="CL24" i="14"/>
  <c r="CM24" i="14" s="1"/>
  <c r="CL23" i="14"/>
  <c r="CM23" i="14" s="1"/>
  <c r="CJ24" i="14"/>
  <c r="CK24" i="14" s="1"/>
  <c r="CJ23" i="14"/>
  <c r="CK23" i="14" s="1"/>
  <c r="CH24" i="14"/>
  <c r="CI24" i="14" s="1"/>
  <c r="CH23" i="14"/>
  <c r="CI23" i="14" s="1"/>
  <c r="CF24" i="14"/>
  <c r="CG24" i="14" s="1"/>
  <c r="CF23" i="14"/>
  <c r="CG23" i="14" s="1"/>
  <c r="CD24" i="14"/>
  <c r="CE24" i="14" s="1"/>
  <c r="CD23" i="14"/>
  <c r="CE23" i="14" s="1"/>
  <c r="CB24" i="14"/>
  <c r="CC24" i="14" s="1"/>
  <c r="CB23" i="14"/>
  <c r="CC23" i="14" s="1"/>
  <c r="BZ24" i="14"/>
  <c r="CA24" i="14" s="1"/>
  <c r="BZ23" i="14"/>
  <c r="CA23" i="14" s="1"/>
  <c r="BX25" i="14"/>
  <c r="BY25" i="14" s="1"/>
  <c r="BX26" i="14"/>
  <c r="BY26" i="14" s="1"/>
  <c r="BX27" i="14"/>
  <c r="BY27" i="14" s="1"/>
  <c r="BX28" i="14"/>
  <c r="BY28" i="14" s="1"/>
  <c r="BX29" i="14"/>
  <c r="BY29" i="14" s="1"/>
  <c r="BX30" i="14"/>
  <c r="BY30" i="14" s="1"/>
  <c r="BX31" i="14"/>
  <c r="BY31" i="14" s="1"/>
  <c r="BX32" i="14"/>
  <c r="BY32" i="14" s="1"/>
  <c r="BX33" i="14"/>
  <c r="BY33" i="14" s="1"/>
  <c r="BX34" i="14"/>
  <c r="BY34" i="14" s="1"/>
  <c r="BX35" i="14"/>
  <c r="BY35" i="14" s="1"/>
  <c r="BX36" i="14"/>
  <c r="BY36" i="14"/>
  <c r="BX37" i="14"/>
  <c r="BY37" i="14" s="1"/>
  <c r="BX38" i="14"/>
  <c r="BY38" i="14" s="1"/>
  <c r="BX39" i="14"/>
  <c r="BY39" i="14" s="1"/>
  <c r="BX40" i="14"/>
  <c r="BY40" i="14" s="1"/>
  <c r="BX41" i="14"/>
  <c r="BY41" i="14" s="1"/>
  <c r="BX42" i="14"/>
  <c r="BY42" i="14" s="1"/>
  <c r="BX43" i="14"/>
  <c r="BY43" i="14" s="1"/>
  <c r="BX44" i="14"/>
  <c r="BY44" i="14" s="1"/>
  <c r="BX45" i="14"/>
  <c r="BY45" i="14" s="1"/>
  <c r="BX46" i="14"/>
  <c r="BY46" i="14" s="1"/>
  <c r="BX47" i="14"/>
  <c r="BY47" i="14" s="1"/>
  <c r="BX48" i="14"/>
  <c r="BY48" i="14" s="1"/>
  <c r="BX49" i="14"/>
  <c r="BY49" i="14" s="1"/>
  <c r="BX50" i="14"/>
  <c r="BY50" i="14" s="1"/>
  <c r="BX51" i="14"/>
  <c r="BY51" i="14" s="1"/>
  <c r="BX52" i="14"/>
  <c r="BY52" i="14" s="1"/>
  <c r="BX53" i="14"/>
  <c r="BY53" i="14" s="1"/>
  <c r="BX54" i="14"/>
  <c r="BY54" i="14" s="1"/>
  <c r="BX55" i="14"/>
  <c r="BY55" i="14" s="1"/>
  <c r="BX56" i="14"/>
  <c r="BY56" i="14" s="1"/>
  <c r="BX57" i="14"/>
  <c r="BY57" i="14" s="1"/>
  <c r="BX58" i="14"/>
  <c r="BY58" i="14" s="1"/>
  <c r="BX59" i="14"/>
  <c r="BY59" i="14" s="1"/>
  <c r="BX60" i="14"/>
  <c r="BY60" i="14" s="1"/>
  <c r="BX61" i="14"/>
  <c r="BY61" i="14" s="1"/>
  <c r="BX62" i="14"/>
  <c r="BY62" i="14" s="1"/>
  <c r="BX24" i="14"/>
  <c r="BY24" i="14" s="1"/>
  <c r="BX23" i="14"/>
  <c r="BY23" i="14" s="1"/>
  <c r="G63" i="14"/>
  <c r="G64" i="14" s="1"/>
  <c r="F63" i="14"/>
  <c r="F64" i="14" s="1"/>
  <c r="H63" i="14"/>
  <c r="H64" i="14" s="1"/>
  <c r="I63" i="14"/>
  <c r="I64" i="14" s="1"/>
  <c r="J63" i="14"/>
  <c r="J64" i="14" s="1"/>
  <c r="K63" i="14"/>
  <c r="K64" i="14" s="1"/>
  <c r="L63" i="14"/>
  <c r="L64" i="14" s="1"/>
  <c r="M63" i="14"/>
  <c r="M64" i="14" s="1"/>
  <c r="N63" i="14"/>
  <c r="N64" i="14" s="1"/>
  <c r="O63" i="14"/>
  <c r="O64" i="14" s="1"/>
  <c r="P63" i="14"/>
  <c r="P64" i="14" s="1"/>
  <c r="Q63" i="14"/>
  <c r="Q64" i="14" s="1"/>
  <c r="R63" i="14"/>
  <c r="R64" i="14" s="1"/>
  <c r="S63" i="14"/>
  <c r="S64" i="14" s="1"/>
  <c r="T63" i="14"/>
  <c r="T64" i="14" s="1"/>
  <c r="U63" i="14"/>
  <c r="U64" i="14" s="1"/>
  <c r="V63" i="14"/>
  <c r="V64" i="14" s="1"/>
  <c r="W63" i="14"/>
  <c r="W64" i="14" s="1"/>
  <c r="X63" i="14"/>
  <c r="X64" i="14" s="1"/>
  <c r="Y63" i="14"/>
  <c r="Y64" i="14" s="1"/>
  <c r="Z63" i="14"/>
  <c r="Z64" i="14" s="1"/>
  <c r="AA63" i="14"/>
  <c r="AA64" i="14" s="1"/>
  <c r="AB63" i="14"/>
  <c r="AB64" i="14" s="1"/>
  <c r="AC63" i="14"/>
  <c r="AC64" i="14" s="1"/>
  <c r="AD63" i="14"/>
  <c r="AD64" i="14" s="1"/>
  <c r="AE63" i="14"/>
  <c r="AE64" i="14" s="1"/>
  <c r="AF63" i="14"/>
  <c r="AF64" i="14" s="1"/>
  <c r="AG63" i="14"/>
  <c r="AG64" i="14" s="1"/>
  <c r="AH63" i="14"/>
  <c r="AH64" i="14" s="1"/>
  <c r="AI63" i="14"/>
  <c r="AI64" i="14" s="1"/>
  <c r="AJ63" i="14"/>
  <c r="AJ64" i="14" s="1"/>
  <c r="AK63" i="14"/>
  <c r="AK64" i="14" s="1"/>
  <c r="AL63" i="14"/>
  <c r="AL64" i="14" s="1"/>
  <c r="AM63" i="14"/>
  <c r="AM64" i="14" s="1"/>
  <c r="AN63" i="14"/>
  <c r="AN64" i="14" s="1"/>
  <c r="AO63" i="14"/>
  <c r="AO64" i="14" s="1"/>
  <c r="AP63" i="14"/>
  <c r="AP64" i="14" s="1"/>
  <c r="AQ63" i="14"/>
  <c r="AQ64" i="14" s="1"/>
  <c r="AR63" i="14"/>
  <c r="AR64" i="14" s="1"/>
  <c r="AS63" i="14"/>
  <c r="AS64" i="14" s="1"/>
  <c r="AT63" i="14"/>
  <c r="AT64" i="14" s="1"/>
  <c r="AU63" i="14"/>
  <c r="AU64" i="14" s="1"/>
  <c r="AV63" i="14"/>
  <c r="AV64" i="14" s="1"/>
  <c r="AW63" i="14"/>
  <c r="AW64" i="14" s="1"/>
  <c r="AX63" i="14"/>
  <c r="AX64" i="14" s="1"/>
  <c r="AY63" i="14"/>
  <c r="AY64" i="14" s="1"/>
  <c r="AZ63" i="14"/>
  <c r="AZ64" i="14" s="1"/>
  <c r="BA63" i="14"/>
  <c r="BA64" i="14" s="1"/>
  <c r="BB63" i="14"/>
  <c r="BB64" i="14" s="1"/>
  <c r="E63" i="14"/>
  <c r="E64" i="14" s="1"/>
  <c r="BJ25" i="14"/>
  <c r="BW25" i="14" s="1"/>
  <c r="BJ26" i="14"/>
  <c r="BW26" i="14" s="1"/>
  <c r="BJ27" i="14"/>
  <c r="BW27" i="14" s="1"/>
  <c r="BJ28" i="14"/>
  <c r="BW28" i="14" s="1"/>
  <c r="BJ29" i="14"/>
  <c r="BW29" i="14" s="1"/>
  <c r="BJ30" i="14"/>
  <c r="BW30" i="14" s="1"/>
  <c r="BJ31" i="14"/>
  <c r="BW31" i="14" s="1"/>
  <c r="BJ32" i="14"/>
  <c r="BW32" i="14" s="1"/>
  <c r="BJ33" i="14"/>
  <c r="BW33" i="14" s="1"/>
  <c r="BJ34" i="14"/>
  <c r="BW34" i="14" s="1"/>
  <c r="BJ35" i="14"/>
  <c r="BW35" i="14" s="1"/>
  <c r="BJ36" i="14"/>
  <c r="BW36" i="14" s="1"/>
  <c r="BJ37" i="14"/>
  <c r="BW37" i="14" s="1"/>
  <c r="BJ38" i="14"/>
  <c r="BW38" i="14" s="1"/>
  <c r="BJ39" i="14"/>
  <c r="BW39" i="14" s="1"/>
  <c r="BJ40" i="14"/>
  <c r="BW40" i="14" s="1"/>
  <c r="BJ41" i="14"/>
  <c r="BW41" i="14" s="1"/>
  <c r="BJ42" i="14"/>
  <c r="BW42" i="14" s="1"/>
  <c r="BJ43" i="14"/>
  <c r="BW43" i="14" s="1"/>
  <c r="BJ44" i="14"/>
  <c r="BW44" i="14" s="1"/>
  <c r="BJ45" i="14"/>
  <c r="BW45" i="14" s="1"/>
  <c r="BJ46" i="14"/>
  <c r="BW46" i="14" s="1"/>
  <c r="BJ47" i="14"/>
  <c r="BW47" i="14" s="1"/>
  <c r="BJ48" i="14"/>
  <c r="BW48" i="14" s="1"/>
  <c r="BJ49" i="14"/>
  <c r="BW49" i="14" s="1"/>
  <c r="BJ50" i="14"/>
  <c r="BW50" i="14" s="1"/>
  <c r="BJ51" i="14"/>
  <c r="BW51" i="14" s="1"/>
  <c r="BJ52" i="14"/>
  <c r="BW52" i="14" s="1"/>
  <c r="BJ53" i="14"/>
  <c r="BW53" i="14" s="1"/>
  <c r="BJ54" i="14"/>
  <c r="BW54" i="14" s="1"/>
  <c r="BJ55" i="14"/>
  <c r="BW55" i="14" s="1"/>
  <c r="BJ56" i="14"/>
  <c r="BW56" i="14" s="1"/>
  <c r="BJ57" i="14"/>
  <c r="BW57" i="14" s="1"/>
  <c r="BJ58" i="14"/>
  <c r="BW58" i="14" s="1"/>
  <c r="BJ59" i="14"/>
  <c r="BW59" i="14" s="1"/>
  <c r="BJ60" i="14"/>
  <c r="BW60" i="14" s="1"/>
  <c r="BJ61" i="14"/>
  <c r="BW61" i="14" s="1"/>
  <c r="BJ62" i="14"/>
  <c r="BW62" i="14" s="1"/>
  <c r="BI25" i="14"/>
  <c r="BV25" i="14" s="1"/>
  <c r="BI26" i="14"/>
  <c r="BV26" i="14" s="1"/>
  <c r="BI27" i="14"/>
  <c r="BV27" i="14" s="1"/>
  <c r="BI28" i="14"/>
  <c r="BV28" i="14" s="1"/>
  <c r="BI29" i="14"/>
  <c r="BV29" i="14" s="1"/>
  <c r="BI30" i="14"/>
  <c r="BV30" i="14" s="1"/>
  <c r="BI31" i="14"/>
  <c r="BV31" i="14" s="1"/>
  <c r="BI32" i="14"/>
  <c r="BV32" i="14" s="1"/>
  <c r="BI33" i="14"/>
  <c r="BV33" i="14" s="1"/>
  <c r="BI34" i="14"/>
  <c r="BV34" i="14" s="1"/>
  <c r="BI35" i="14"/>
  <c r="BV35" i="14" s="1"/>
  <c r="BI36" i="14"/>
  <c r="BV36" i="14" s="1"/>
  <c r="BI37" i="14"/>
  <c r="BV37" i="14" s="1"/>
  <c r="BI38" i="14"/>
  <c r="BV38" i="14" s="1"/>
  <c r="BI39" i="14"/>
  <c r="BV39" i="14" s="1"/>
  <c r="BI40" i="14"/>
  <c r="BV40" i="14" s="1"/>
  <c r="BI41" i="14"/>
  <c r="BV41" i="14" s="1"/>
  <c r="BI42" i="14"/>
  <c r="BV42" i="14" s="1"/>
  <c r="BI43" i="14"/>
  <c r="BV43" i="14" s="1"/>
  <c r="BI44" i="14"/>
  <c r="BV44" i="14" s="1"/>
  <c r="BI45" i="14"/>
  <c r="BV45" i="14" s="1"/>
  <c r="BI46" i="14"/>
  <c r="BV46" i="14" s="1"/>
  <c r="BI47" i="14"/>
  <c r="BV47" i="14" s="1"/>
  <c r="BI48" i="14"/>
  <c r="BV48" i="14" s="1"/>
  <c r="BI49" i="14"/>
  <c r="BV49" i="14" s="1"/>
  <c r="BI50" i="14"/>
  <c r="BV50" i="14" s="1"/>
  <c r="BI51" i="14"/>
  <c r="BV51" i="14" s="1"/>
  <c r="BI52" i="14"/>
  <c r="BV52" i="14" s="1"/>
  <c r="BI53" i="14"/>
  <c r="BV53" i="14" s="1"/>
  <c r="BI54" i="14"/>
  <c r="BV54" i="14" s="1"/>
  <c r="BI55" i="14"/>
  <c r="BV55" i="14" s="1"/>
  <c r="BI56" i="14"/>
  <c r="BV56" i="14" s="1"/>
  <c r="BI57" i="14"/>
  <c r="BV57" i="14" s="1"/>
  <c r="BI58" i="14"/>
  <c r="BV58" i="14" s="1"/>
  <c r="BI59" i="14"/>
  <c r="BV59" i="14" s="1"/>
  <c r="BI60" i="14"/>
  <c r="BV60" i="14" s="1"/>
  <c r="BI61" i="14"/>
  <c r="BV61" i="14" s="1"/>
  <c r="BI62" i="14"/>
  <c r="BV62" i="14" s="1"/>
  <c r="BH25" i="14"/>
  <c r="BU25" i="14" s="1"/>
  <c r="BH26" i="14"/>
  <c r="BU26" i="14" s="1"/>
  <c r="BH27" i="14"/>
  <c r="BU27" i="14" s="1"/>
  <c r="BH28" i="14"/>
  <c r="BU28" i="14" s="1"/>
  <c r="BH29" i="14"/>
  <c r="BU29" i="14" s="1"/>
  <c r="BH30" i="14"/>
  <c r="BU30" i="14" s="1"/>
  <c r="BH31" i="14"/>
  <c r="BU31" i="14" s="1"/>
  <c r="BH32" i="14"/>
  <c r="BU32" i="14" s="1"/>
  <c r="BH33" i="14"/>
  <c r="BU33" i="14" s="1"/>
  <c r="BH34" i="14"/>
  <c r="BU34" i="14" s="1"/>
  <c r="BH35" i="14"/>
  <c r="BU35" i="14" s="1"/>
  <c r="BH36" i="14"/>
  <c r="BU36" i="14" s="1"/>
  <c r="BH37" i="14"/>
  <c r="BU37" i="14" s="1"/>
  <c r="BH38" i="14"/>
  <c r="BU38" i="14" s="1"/>
  <c r="BH39" i="14"/>
  <c r="BU39" i="14" s="1"/>
  <c r="BH40" i="14"/>
  <c r="BU40" i="14" s="1"/>
  <c r="BH41" i="14"/>
  <c r="BU41" i="14" s="1"/>
  <c r="BH42" i="14"/>
  <c r="BU42" i="14" s="1"/>
  <c r="BH43" i="14"/>
  <c r="BU43" i="14" s="1"/>
  <c r="BH44" i="14"/>
  <c r="BU44" i="14" s="1"/>
  <c r="BH45" i="14"/>
  <c r="BU45" i="14" s="1"/>
  <c r="BH46" i="14"/>
  <c r="BU46" i="14" s="1"/>
  <c r="BH47" i="14"/>
  <c r="BU47" i="14" s="1"/>
  <c r="BH48" i="14"/>
  <c r="BU48" i="14" s="1"/>
  <c r="BH49" i="14"/>
  <c r="BU49" i="14" s="1"/>
  <c r="BH50" i="14"/>
  <c r="BU50" i="14" s="1"/>
  <c r="BH51" i="14"/>
  <c r="BU51" i="14" s="1"/>
  <c r="BH52" i="14"/>
  <c r="BU52" i="14" s="1"/>
  <c r="BH53" i="14"/>
  <c r="BU53" i="14" s="1"/>
  <c r="BH54" i="14"/>
  <c r="BU54" i="14" s="1"/>
  <c r="BH55" i="14"/>
  <c r="BU55" i="14" s="1"/>
  <c r="BH56" i="14"/>
  <c r="BU56" i="14" s="1"/>
  <c r="BH57" i="14"/>
  <c r="BU57" i="14" s="1"/>
  <c r="BH58" i="14"/>
  <c r="BU58" i="14" s="1"/>
  <c r="BH59" i="14"/>
  <c r="BU59" i="14" s="1"/>
  <c r="BH60" i="14"/>
  <c r="BU60" i="14" s="1"/>
  <c r="BH61" i="14"/>
  <c r="BU61" i="14" s="1"/>
  <c r="BH62" i="14"/>
  <c r="BU62" i="14" s="1"/>
  <c r="BG25" i="14"/>
  <c r="BT25" i="14" s="1"/>
  <c r="BG26" i="14"/>
  <c r="BT26" i="14" s="1"/>
  <c r="BG27" i="14"/>
  <c r="BT27" i="14" s="1"/>
  <c r="BG28" i="14"/>
  <c r="BT28" i="14" s="1"/>
  <c r="BG29" i="14"/>
  <c r="BT29" i="14" s="1"/>
  <c r="BG30" i="14"/>
  <c r="BT30" i="14" s="1"/>
  <c r="BG31" i="14"/>
  <c r="BT31" i="14" s="1"/>
  <c r="BG32" i="14"/>
  <c r="BT32" i="14" s="1"/>
  <c r="BG33" i="14"/>
  <c r="BT33" i="14" s="1"/>
  <c r="BG34" i="14"/>
  <c r="BT34" i="14" s="1"/>
  <c r="BG35" i="14"/>
  <c r="BT35" i="14" s="1"/>
  <c r="BG36" i="14"/>
  <c r="BT36" i="14" s="1"/>
  <c r="BG37" i="14"/>
  <c r="BT37" i="14" s="1"/>
  <c r="BG38" i="14"/>
  <c r="BT38" i="14" s="1"/>
  <c r="BG39" i="14"/>
  <c r="BT39" i="14" s="1"/>
  <c r="BG40" i="14"/>
  <c r="BT40" i="14" s="1"/>
  <c r="BG41" i="14"/>
  <c r="BT41" i="14" s="1"/>
  <c r="BG42" i="14"/>
  <c r="BT42" i="14" s="1"/>
  <c r="BG43" i="14"/>
  <c r="BT43" i="14" s="1"/>
  <c r="BG44" i="14"/>
  <c r="BT44" i="14" s="1"/>
  <c r="BG45" i="14"/>
  <c r="BT45" i="14" s="1"/>
  <c r="BG46" i="14"/>
  <c r="BT46" i="14" s="1"/>
  <c r="BG47" i="14"/>
  <c r="BT47" i="14" s="1"/>
  <c r="BG48" i="14"/>
  <c r="BT48" i="14" s="1"/>
  <c r="BG49" i="14"/>
  <c r="BT49" i="14" s="1"/>
  <c r="BG50" i="14"/>
  <c r="BT50" i="14" s="1"/>
  <c r="BG51" i="14"/>
  <c r="BT51" i="14" s="1"/>
  <c r="BG52" i="14"/>
  <c r="BT52" i="14" s="1"/>
  <c r="BG53" i="14"/>
  <c r="BT53" i="14" s="1"/>
  <c r="BG54" i="14"/>
  <c r="BT54" i="14" s="1"/>
  <c r="BG55" i="14"/>
  <c r="BT55" i="14" s="1"/>
  <c r="BG56" i="14"/>
  <c r="BT56" i="14" s="1"/>
  <c r="BG57" i="14"/>
  <c r="BT57" i="14" s="1"/>
  <c r="BG58" i="14"/>
  <c r="BT58" i="14" s="1"/>
  <c r="BG59" i="14"/>
  <c r="BT59" i="14" s="1"/>
  <c r="BG60" i="14"/>
  <c r="BT60" i="14" s="1"/>
  <c r="BG61" i="14"/>
  <c r="BT61" i="14" s="1"/>
  <c r="BG62" i="14"/>
  <c r="BT62" i="14" s="1"/>
  <c r="BE25" i="14"/>
  <c r="BF25" i="14" s="1"/>
  <c r="BE26" i="14"/>
  <c r="BF26" i="14" s="1"/>
  <c r="BE27" i="14"/>
  <c r="BE28" i="14"/>
  <c r="BE29" i="14"/>
  <c r="BE30" i="14"/>
  <c r="BE31" i="14"/>
  <c r="BE32" i="14"/>
  <c r="BE33" i="14"/>
  <c r="BE34" i="14"/>
  <c r="BE35" i="14"/>
  <c r="BE36" i="14"/>
  <c r="BE37" i="14"/>
  <c r="BE38" i="14"/>
  <c r="BE39" i="14"/>
  <c r="BE40" i="14"/>
  <c r="BE41" i="14"/>
  <c r="BE42" i="14"/>
  <c r="BE43" i="14"/>
  <c r="BE44" i="14"/>
  <c r="BE45" i="14"/>
  <c r="BE46" i="14"/>
  <c r="BE47" i="14"/>
  <c r="BE48" i="14"/>
  <c r="BE49" i="14"/>
  <c r="BE50" i="14"/>
  <c r="BE51" i="14"/>
  <c r="BE52" i="14"/>
  <c r="BE53" i="14"/>
  <c r="BE54" i="14"/>
  <c r="BE55" i="14"/>
  <c r="BE56" i="14"/>
  <c r="BE57" i="14"/>
  <c r="BE58" i="14"/>
  <c r="BE59" i="14"/>
  <c r="BE60" i="14"/>
  <c r="BE61" i="14"/>
  <c r="BE62" i="14"/>
  <c r="BC25" i="14"/>
  <c r="BD25" i="14" s="1"/>
  <c r="BC26" i="14"/>
  <c r="BD26" i="14" s="1"/>
  <c r="BC27" i="14"/>
  <c r="BC28" i="14"/>
  <c r="BC29" i="14"/>
  <c r="BC30" i="14"/>
  <c r="BC31" i="14"/>
  <c r="BC32" i="14"/>
  <c r="BC33" i="14"/>
  <c r="BC34" i="14"/>
  <c r="BC35" i="14"/>
  <c r="BC36" i="14"/>
  <c r="BC37" i="14"/>
  <c r="BC38" i="14"/>
  <c r="BC39" i="14"/>
  <c r="BC40" i="14"/>
  <c r="BC41" i="14"/>
  <c r="BC42" i="14"/>
  <c r="BC43" i="14"/>
  <c r="BC44" i="14"/>
  <c r="BC45" i="14"/>
  <c r="BC46" i="14"/>
  <c r="BC47" i="14"/>
  <c r="BC48" i="14"/>
  <c r="BD48" i="14" s="1"/>
  <c r="BC49" i="14"/>
  <c r="BC50" i="14"/>
  <c r="BC51" i="14"/>
  <c r="BC52" i="14"/>
  <c r="BC53" i="14"/>
  <c r="BC54" i="14"/>
  <c r="BC55" i="14"/>
  <c r="BC56" i="14"/>
  <c r="BC57" i="14"/>
  <c r="BC58" i="14"/>
  <c r="BC59" i="14"/>
  <c r="BC60" i="14"/>
  <c r="BC61" i="14"/>
  <c r="BC62" i="14"/>
  <c r="BJ24" i="14"/>
  <c r="BW24" i="14" s="1"/>
  <c r="BI24" i="14"/>
  <c r="BV24" i="14" s="1"/>
  <c r="BH24" i="14"/>
  <c r="BU24" i="14" s="1"/>
  <c r="BG24" i="14"/>
  <c r="BT24" i="14" s="1"/>
  <c r="BE24" i="14"/>
  <c r="BF24" i="14" s="1"/>
  <c r="BC24" i="14"/>
  <c r="BD24" i="14" s="1"/>
  <c r="BJ23" i="14"/>
  <c r="BI23" i="14"/>
  <c r="BV23" i="14" s="1"/>
  <c r="BH23" i="14"/>
  <c r="BU23" i="14" s="1"/>
  <c r="BG23" i="14"/>
  <c r="BE23" i="14"/>
  <c r="BF23" i="14" s="1"/>
  <c r="BC23" i="14"/>
  <c r="BD23" i="14" s="1"/>
  <c r="BR64" i="13"/>
  <c r="BQ64" i="13"/>
  <c r="BP64" i="13"/>
  <c r="BO64" i="13"/>
  <c r="BM64" i="13"/>
  <c r="BK64" i="13"/>
  <c r="DV24" i="13"/>
  <c r="DV25" i="13"/>
  <c r="DV26" i="13"/>
  <c r="DV27" i="13"/>
  <c r="DV28" i="13"/>
  <c r="DV29" i="13"/>
  <c r="DV30" i="13"/>
  <c r="DV31" i="13"/>
  <c r="DV32" i="13"/>
  <c r="DV33" i="13"/>
  <c r="DV34" i="13"/>
  <c r="DV35" i="13"/>
  <c r="DV36" i="13"/>
  <c r="DV37" i="13"/>
  <c r="DV38" i="13"/>
  <c r="DV39" i="13"/>
  <c r="DV40" i="13"/>
  <c r="DV41" i="13"/>
  <c r="DV42" i="13"/>
  <c r="DV43" i="13"/>
  <c r="DV44" i="13"/>
  <c r="DV45" i="13"/>
  <c r="DV46" i="13"/>
  <c r="DV47" i="13"/>
  <c r="DV48" i="13"/>
  <c r="DV49" i="13"/>
  <c r="DV50" i="13"/>
  <c r="DV51" i="13"/>
  <c r="DV52" i="13"/>
  <c r="DV53" i="13"/>
  <c r="DV54" i="13"/>
  <c r="DV55" i="13"/>
  <c r="DV56" i="13"/>
  <c r="DV57" i="13"/>
  <c r="DV58" i="13"/>
  <c r="DV59" i="13"/>
  <c r="DV60" i="13"/>
  <c r="DV61" i="13"/>
  <c r="DV62" i="13"/>
  <c r="F63" i="13"/>
  <c r="G63" i="13"/>
  <c r="H63" i="13"/>
  <c r="I63" i="13"/>
  <c r="J63" i="13"/>
  <c r="K63"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E63" i="13"/>
  <c r="DD24" i="13"/>
  <c r="DD25" i="13"/>
  <c r="DD26" i="13"/>
  <c r="DD27" i="13"/>
  <c r="DD28" i="13"/>
  <c r="DD29" i="13"/>
  <c r="DD30" i="13"/>
  <c r="DD31" i="13"/>
  <c r="DD32" i="13"/>
  <c r="DD33" i="13"/>
  <c r="DD34" i="13"/>
  <c r="DD35" i="13"/>
  <c r="DD36" i="13"/>
  <c r="DD37" i="13"/>
  <c r="DD38" i="13"/>
  <c r="DD39" i="13"/>
  <c r="DD40" i="13"/>
  <c r="DD41" i="13"/>
  <c r="DD42" i="13"/>
  <c r="DD43" i="13"/>
  <c r="DD44" i="13"/>
  <c r="DD45" i="13"/>
  <c r="DD46" i="13"/>
  <c r="DD47" i="13"/>
  <c r="DD48" i="13"/>
  <c r="DD49" i="13"/>
  <c r="DD50" i="13"/>
  <c r="DD51" i="13"/>
  <c r="DD52" i="13"/>
  <c r="DD53" i="13"/>
  <c r="DD54" i="13"/>
  <c r="DD55" i="13"/>
  <c r="DD56" i="13"/>
  <c r="DD57" i="13"/>
  <c r="DD58" i="13"/>
  <c r="DD59" i="13"/>
  <c r="DD60" i="13"/>
  <c r="DD61" i="13"/>
  <c r="DD62" i="13"/>
  <c r="DD23" i="13"/>
  <c r="BP36" i="14" l="1"/>
  <c r="BD36" i="14"/>
  <c r="BR57" i="14"/>
  <c r="BF57" i="14"/>
  <c r="BP50" i="14"/>
  <c r="BD50" i="14"/>
  <c r="BP42" i="14"/>
  <c r="BD42" i="14"/>
  <c r="BQ42" i="14" s="1"/>
  <c r="BP34" i="14"/>
  <c r="BD34" i="14"/>
  <c r="BR56" i="14"/>
  <c r="BF56" i="14"/>
  <c r="BR48" i="14"/>
  <c r="BF48" i="14"/>
  <c r="BR40" i="14"/>
  <c r="BF40" i="14"/>
  <c r="BS40" i="14" s="1"/>
  <c r="BR32" i="14"/>
  <c r="BF32" i="14"/>
  <c r="BP28" i="14"/>
  <c r="BD28" i="14"/>
  <c r="BR42" i="14"/>
  <c r="BF42" i="14"/>
  <c r="BP35" i="14"/>
  <c r="BD35" i="14"/>
  <c r="BQ35" i="14" s="1"/>
  <c r="BR41" i="14"/>
  <c r="BF41" i="14"/>
  <c r="BP49" i="14"/>
  <c r="BD49" i="14"/>
  <c r="BP41" i="14"/>
  <c r="BD41" i="14"/>
  <c r="BP33" i="14"/>
  <c r="BD33" i="14"/>
  <c r="BR55" i="14"/>
  <c r="BF55" i="14"/>
  <c r="BR47" i="14"/>
  <c r="BF47" i="14"/>
  <c r="BR39" i="14"/>
  <c r="BF39" i="14"/>
  <c r="BR31" i="14"/>
  <c r="BF31" i="14"/>
  <c r="BS31" i="14" s="1"/>
  <c r="BP44" i="14"/>
  <c r="BD44" i="14"/>
  <c r="BR34" i="14"/>
  <c r="BF34" i="14"/>
  <c r="BP27" i="14"/>
  <c r="BD27" i="14"/>
  <c r="BR33" i="14"/>
  <c r="BF33" i="14"/>
  <c r="BS33" i="14" s="1"/>
  <c r="BK40" i="14"/>
  <c r="BL40" i="14" s="1"/>
  <c r="BD40" i="14"/>
  <c r="BR46" i="14"/>
  <c r="BF46" i="14"/>
  <c r="BP51" i="14"/>
  <c r="BD51" i="14"/>
  <c r="BR49" i="14"/>
  <c r="BF49" i="14"/>
  <c r="BS49" i="14" s="1"/>
  <c r="BR54" i="14"/>
  <c r="BF54" i="14"/>
  <c r="BR30" i="14"/>
  <c r="BF30" i="14"/>
  <c r="BP55" i="14"/>
  <c r="BD55" i="14"/>
  <c r="BQ55" i="14" s="1"/>
  <c r="BP47" i="14"/>
  <c r="BD47" i="14"/>
  <c r="BQ47" i="14" s="1"/>
  <c r="BP39" i="14"/>
  <c r="BD39" i="14"/>
  <c r="BP31" i="14"/>
  <c r="BD31" i="14"/>
  <c r="BR53" i="14"/>
  <c r="BF53" i="14"/>
  <c r="BR45" i="14"/>
  <c r="BF45" i="14"/>
  <c r="BS45" i="14" s="1"/>
  <c r="BR37" i="14"/>
  <c r="BF37" i="14"/>
  <c r="BR29" i="14"/>
  <c r="BF29" i="14"/>
  <c r="BP43" i="14"/>
  <c r="BD43" i="14"/>
  <c r="BP56" i="14"/>
  <c r="BD56" i="14"/>
  <c r="BQ56" i="14" s="1"/>
  <c r="BP32" i="14"/>
  <c r="BD32" i="14"/>
  <c r="BR38" i="14"/>
  <c r="BF38" i="14"/>
  <c r="BP54" i="14"/>
  <c r="BD54" i="14"/>
  <c r="BQ54" i="14" s="1"/>
  <c r="BP46" i="14"/>
  <c r="BD46" i="14"/>
  <c r="BQ46" i="14" s="1"/>
  <c r="BP38" i="14"/>
  <c r="BD38" i="14"/>
  <c r="BP30" i="14"/>
  <c r="BD30" i="14"/>
  <c r="BR52" i="14"/>
  <c r="BF52" i="14"/>
  <c r="BS52" i="14" s="1"/>
  <c r="BR44" i="14"/>
  <c r="BF44" i="14"/>
  <c r="BS44" i="14" s="1"/>
  <c r="BR36" i="14"/>
  <c r="BF36" i="14"/>
  <c r="BR28" i="14"/>
  <c r="BF28" i="14"/>
  <c r="BP52" i="14"/>
  <c r="BD52" i="14"/>
  <c r="BR50" i="14"/>
  <c r="BF50" i="14"/>
  <c r="BS50" i="14" s="1"/>
  <c r="BP53" i="14"/>
  <c r="BD53" i="14"/>
  <c r="BP45" i="14"/>
  <c r="BD45" i="14"/>
  <c r="BP37" i="14"/>
  <c r="BD37" i="14"/>
  <c r="BP29" i="14"/>
  <c r="BD29" i="14"/>
  <c r="BR51" i="14"/>
  <c r="BF51" i="14"/>
  <c r="BR43" i="14"/>
  <c r="BF43" i="14"/>
  <c r="BR35" i="14"/>
  <c r="BF35" i="14"/>
  <c r="BS35" i="14" s="1"/>
  <c r="BR27" i="14"/>
  <c r="BF27" i="14"/>
  <c r="BS27" i="14" s="1"/>
  <c r="G25" i="10"/>
  <c r="DN44" i="12"/>
  <c r="AZ34" i="15"/>
  <c r="BM28" i="12"/>
  <c r="K142" i="15"/>
  <c r="BM43" i="12"/>
  <c r="K34" i="15"/>
  <c r="P34" i="15" s="1"/>
  <c r="BM27" i="12"/>
  <c r="G32" i="10"/>
  <c r="DN51" i="12"/>
  <c r="G11" i="10"/>
  <c r="DN30" i="12"/>
  <c r="K61" i="15"/>
  <c r="BM31" i="12"/>
  <c r="AZ103" i="15"/>
  <c r="BE103" i="15" s="1"/>
  <c r="BM38" i="12"/>
  <c r="EE46" i="12"/>
  <c r="G15" i="10"/>
  <c r="DN34" i="12"/>
  <c r="G18" i="10"/>
  <c r="DN37" i="12"/>
  <c r="G37" i="10"/>
  <c r="DN56" i="12"/>
  <c r="AZ130" i="15"/>
  <c r="BM42" i="12"/>
  <c r="F13" i="10"/>
  <c r="K157" i="15"/>
  <c r="K184" i="15"/>
  <c r="BM49" i="12"/>
  <c r="K22" i="15"/>
  <c r="BM25" i="12"/>
  <c r="K130" i="15"/>
  <c r="BM41" i="12"/>
  <c r="G20" i="10"/>
  <c r="DN39" i="12"/>
  <c r="G35" i="10"/>
  <c r="DN54" i="12"/>
  <c r="EE41" i="12"/>
  <c r="F26" i="10"/>
  <c r="G28" i="10"/>
  <c r="DN47" i="12"/>
  <c r="G10" i="10"/>
  <c r="DN29" i="12"/>
  <c r="DM45" i="12"/>
  <c r="EE52" i="12"/>
  <c r="BM52" i="12"/>
  <c r="G26" i="10"/>
  <c r="DN45" i="12"/>
  <c r="DM41" i="12"/>
  <c r="G21" i="10"/>
  <c r="DN40" i="12"/>
  <c r="AZ22" i="15"/>
  <c r="BM26" i="12"/>
  <c r="DM55" i="12"/>
  <c r="BM55" i="12"/>
  <c r="K211" i="15"/>
  <c r="BM53" i="12"/>
  <c r="EE45" i="12"/>
  <c r="AZ184" i="15"/>
  <c r="BM50" i="12"/>
  <c r="EE49" i="12"/>
  <c r="K76" i="15"/>
  <c r="BM33" i="12"/>
  <c r="AZ7" i="15"/>
  <c r="BM24" i="12"/>
  <c r="G29" i="10"/>
  <c r="DN48" i="12"/>
  <c r="G17" i="10"/>
  <c r="DN36" i="12"/>
  <c r="K88" i="15"/>
  <c r="BM35" i="12"/>
  <c r="AZ157" i="15"/>
  <c r="BM46" i="12"/>
  <c r="AZ61" i="15"/>
  <c r="BM32" i="12"/>
  <c r="BR62" i="14"/>
  <c r="BF62" i="14"/>
  <c r="BR61" i="14"/>
  <c r="BF61" i="14"/>
  <c r="BS61" i="14" s="1"/>
  <c r="BR60" i="14"/>
  <c r="BF60" i="14"/>
  <c r="BR59" i="14"/>
  <c r="BF59" i="14"/>
  <c r="BS59" i="14" s="1"/>
  <c r="BR58" i="14"/>
  <c r="BF58" i="14"/>
  <c r="BS58" i="14" s="1"/>
  <c r="BP58" i="14"/>
  <c r="BD58" i="14"/>
  <c r="BQ58" i="14" s="1"/>
  <c r="BP57" i="14"/>
  <c r="BD57" i="14"/>
  <c r="BP62" i="14"/>
  <c r="BD62" i="14"/>
  <c r="BQ62" i="14" s="1"/>
  <c r="BP59" i="14"/>
  <c r="BD59" i="14"/>
  <c r="BQ59" i="14" s="1"/>
  <c r="BP61" i="14"/>
  <c r="BD61" i="14"/>
  <c r="BQ61" i="14" s="1"/>
  <c r="BP60" i="14"/>
  <c r="BD60" i="14"/>
  <c r="BQ60" i="14" s="1"/>
  <c r="AZ265" i="15"/>
  <c r="AZ238" i="15"/>
  <c r="K238" i="15"/>
  <c r="G42" i="10"/>
  <c r="DN61" i="12"/>
  <c r="G41" i="10"/>
  <c r="DN60" i="12"/>
  <c r="K250" i="15"/>
  <c r="DM58" i="12"/>
  <c r="EE55" i="12"/>
  <c r="EE53" i="12"/>
  <c r="EE62" i="12"/>
  <c r="DM59" i="12"/>
  <c r="DM50" i="12"/>
  <c r="BK48" i="14"/>
  <c r="F14" i="10"/>
  <c r="DM33" i="12"/>
  <c r="F28" i="10"/>
  <c r="K169" i="15"/>
  <c r="F36" i="10"/>
  <c r="K223" i="15"/>
  <c r="P211" i="15"/>
  <c r="P157" i="15"/>
  <c r="F20" i="10"/>
  <c r="K115" i="15"/>
  <c r="F17" i="10"/>
  <c r="AZ88" i="15"/>
  <c r="P88" i="15"/>
  <c r="EE31" i="12"/>
  <c r="F25" i="10"/>
  <c r="AZ142" i="15"/>
  <c r="F42" i="10"/>
  <c r="K265" i="15"/>
  <c r="P142" i="15"/>
  <c r="F33" i="10"/>
  <c r="AZ196" i="15"/>
  <c r="P61" i="15"/>
  <c r="J21" i="10"/>
  <c r="AZ117" i="15"/>
  <c r="F21" i="10"/>
  <c r="AZ115" i="15"/>
  <c r="F41" i="10"/>
  <c r="AZ250" i="15"/>
  <c r="DM51" i="12"/>
  <c r="K196" i="15"/>
  <c r="F29" i="10"/>
  <c r="AZ169" i="15"/>
  <c r="DM34" i="12"/>
  <c r="AZ76" i="15"/>
  <c r="F18" i="10"/>
  <c r="K103" i="15"/>
  <c r="F37" i="10"/>
  <c r="AZ223" i="15"/>
  <c r="BE130" i="15"/>
  <c r="DM57" i="12"/>
  <c r="EE38" i="12"/>
  <c r="DM52" i="12"/>
  <c r="EE54" i="12"/>
  <c r="AZ211" i="15"/>
  <c r="EE30" i="12"/>
  <c r="AZ49" i="15"/>
  <c r="F10" i="10"/>
  <c r="K49" i="15"/>
  <c r="BE34" i="15"/>
  <c r="DM26" i="12"/>
  <c r="EE26" i="12"/>
  <c r="EE44" i="12"/>
  <c r="DM44" i="12"/>
  <c r="DM60" i="12"/>
  <c r="EE25" i="12"/>
  <c r="DM25" i="12"/>
  <c r="EE56" i="12"/>
  <c r="BE22" i="15"/>
  <c r="BE7" i="15"/>
  <c r="BP24" i="14"/>
  <c r="BQ24" i="14"/>
  <c r="BR26" i="14"/>
  <c r="BS26" i="14"/>
  <c r="F7" i="10"/>
  <c r="DM53" i="12"/>
  <c r="F34" i="10"/>
  <c r="EE50" i="12"/>
  <c r="F31" i="10"/>
  <c r="BR25" i="14"/>
  <c r="BS25" i="14"/>
  <c r="F5" i="10"/>
  <c r="EE35" i="12"/>
  <c r="F16" i="10"/>
  <c r="EE58" i="12"/>
  <c r="F39" i="10"/>
  <c r="BP26" i="14"/>
  <c r="BQ26" i="14"/>
  <c r="BK58" i="14"/>
  <c r="BL58" i="14" s="1"/>
  <c r="EE43" i="12"/>
  <c r="F24" i="10"/>
  <c r="BP25" i="14"/>
  <c r="BK50" i="14"/>
  <c r="DM35" i="12"/>
  <c r="DM56" i="12"/>
  <c r="EE60" i="12"/>
  <c r="DM38" i="12"/>
  <c r="F19" i="10"/>
  <c r="DM31" i="12"/>
  <c r="F12" i="10"/>
  <c r="EE57" i="12"/>
  <c r="F38" i="10"/>
  <c r="BK42" i="14"/>
  <c r="DM36" i="12"/>
  <c r="EE47" i="12"/>
  <c r="EE51" i="12"/>
  <c r="F32" i="10"/>
  <c r="DM30" i="12"/>
  <c r="F11" i="10"/>
  <c r="F6" i="10"/>
  <c r="BK34" i="14"/>
  <c r="BL34" i="14" s="1"/>
  <c r="EE36" i="12"/>
  <c r="DM47" i="12"/>
  <c r="EE34" i="12"/>
  <c r="F15" i="10"/>
  <c r="EE42" i="12"/>
  <c r="F23" i="10"/>
  <c r="EE59" i="12"/>
  <c r="F40" i="10"/>
  <c r="DM62" i="12"/>
  <c r="F43" i="10"/>
  <c r="DM54" i="12"/>
  <c r="F35" i="10"/>
  <c r="EE28" i="12"/>
  <c r="F9" i="10"/>
  <c r="DM28" i="12"/>
  <c r="EE27" i="12"/>
  <c r="F8" i="10"/>
  <c r="DM27" i="12"/>
  <c r="ED40" i="14"/>
  <c r="DL40" i="14"/>
  <c r="BP48" i="14"/>
  <c r="BK57" i="14"/>
  <c r="BL57" i="14" s="1"/>
  <c r="BK49" i="14"/>
  <c r="BL49" i="14" s="1"/>
  <c r="BK41" i="14"/>
  <c r="BL41" i="14" s="1"/>
  <c r="BK33" i="14"/>
  <c r="BL33" i="14" s="1"/>
  <c r="BP40" i="14"/>
  <c r="BK56" i="14"/>
  <c r="BL56" i="14" s="1"/>
  <c r="BK32" i="14"/>
  <c r="BL32" i="14" s="1"/>
  <c r="BK55" i="14"/>
  <c r="BL55" i="14" s="1"/>
  <c r="BK47" i="14"/>
  <c r="BL47" i="14" s="1"/>
  <c r="BK39" i="14"/>
  <c r="BL39" i="14" s="1"/>
  <c r="BK31" i="14"/>
  <c r="BL31" i="14" s="1"/>
  <c r="BK62" i="14"/>
  <c r="BL62" i="14" s="1"/>
  <c r="BK54" i="14"/>
  <c r="BL54" i="14" s="1"/>
  <c r="BK46" i="14"/>
  <c r="BL46" i="14" s="1"/>
  <c r="BK38" i="14"/>
  <c r="BL38" i="14" s="1"/>
  <c r="BK30" i="14"/>
  <c r="BL30" i="14" s="1"/>
  <c r="BK61" i="14"/>
  <c r="BL61" i="14" s="1"/>
  <c r="BK53" i="14"/>
  <c r="BL53" i="14" s="1"/>
  <c r="BK45" i="14"/>
  <c r="BL45" i="14" s="1"/>
  <c r="BK37" i="14"/>
  <c r="BL37" i="14" s="1"/>
  <c r="BK29" i="14"/>
  <c r="BL29" i="14" s="1"/>
  <c r="BK60" i="14"/>
  <c r="BL60" i="14" s="1"/>
  <c r="BK52" i="14"/>
  <c r="BL52" i="14" s="1"/>
  <c r="BK44" i="14"/>
  <c r="BL44" i="14" s="1"/>
  <c r="BK36" i="14"/>
  <c r="BL36" i="14" s="1"/>
  <c r="BK28" i="14"/>
  <c r="BK59" i="14"/>
  <c r="BL59" i="14" s="1"/>
  <c r="BK51" i="14"/>
  <c r="BL51" i="14" s="1"/>
  <c r="BK43" i="14"/>
  <c r="BL43" i="14" s="1"/>
  <c r="BK35" i="14"/>
  <c r="BL35" i="14" s="1"/>
  <c r="BK27" i="14"/>
  <c r="EE61" i="12"/>
  <c r="DM61" i="12"/>
  <c r="CA63" i="14"/>
  <c r="CA65" i="14" s="1"/>
  <c r="EE37" i="12"/>
  <c r="DM37" i="12"/>
  <c r="CC63" i="14"/>
  <c r="CC65" i="14" s="1"/>
  <c r="DG63" i="14"/>
  <c r="DG65" i="14" s="1"/>
  <c r="BY63" i="14"/>
  <c r="BY65" i="14" s="1"/>
  <c r="EE29" i="12"/>
  <c r="DM29" i="12"/>
  <c r="BK25" i="14"/>
  <c r="CE63" i="14"/>
  <c r="CE65" i="14" s="1"/>
  <c r="CG63" i="14"/>
  <c r="CG65" i="14" s="1"/>
  <c r="CI63" i="14"/>
  <c r="CI65" i="14" s="1"/>
  <c r="CK63" i="14"/>
  <c r="CK65" i="14" s="1"/>
  <c r="CM63" i="14"/>
  <c r="CM65" i="14" s="1"/>
  <c r="CO63" i="14"/>
  <c r="CO65" i="14" s="1"/>
  <c r="BK24" i="14"/>
  <c r="CQ63" i="14"/>
  <c r="CQ65" i="14" s="1"/>
  <c r="CS63" i="14"/>
  <c r="CS65" i="14" s="1"/>
  <c r="BC64" i="14"/>
  <c r="BC66" i="14" s="1"/>
  <c r="BJ64" i="14"/>
  <c r="BJ66" i="14" s="1"/>
  <c r="CU63" i="14"/>
  <c r="CU65" i="14" s="1"/>
  <c r="CW63" i="14"/>
  <c r="CW65" i="14" s="1"/>
  <c r="BG64" i="14"/>
  <c r="BT63" i="14" s="1"/>
  <c r="BT65" i="14" s="1"/>
  <c r="CY63" i="14"/>
  <c r="CY65" i="14" s="1"/>
  <c r="DA63" i="14"/>
  <c r="DA65" i="14" s="1"/>
  <c r="DC63" i="14"/>
  <c r="DC65" i="14" s="1"/>
  <c r="BE64" i="14"/>
  <c r="BR63" i="14" s="1"/>
  <c r="BR65" i="14" s="1"/>
  <c r="DE63" i="14"/>
  <c r="DE65" i="14" s="1"/>
  <c r="BR24" i="14"/>
  <c r="BY63" i="12"/>
  <c r="BK26" i="14"/>
  <c r="BI66" i="12"/>
  <c r="BX65" i="12" s="1"/>
  <c r="BZ63" i="12"/>
  <c r="DM24" i="12"/>
  <c r="EE24" i="12"/>
  <c r="DM40" i="12"/>
  <c r="EE40" i="12"/>
  <c r="EE48" i="12"/>
  <c r="DM48" i="12"/>
  <c r="DM39" i="12"/>
  <c r="EE39" i="12"/>
  <c r="BT63" i="12"/>
  <c r="BE66" i="12"/>
  <c r="BT65" i="12" s="1"/>
  <c r="BH66" i="12"/>
  <c r="BW65" i="12" s="1"/>
  <c r="BG66" i="12"/>
  <c r="BV65" i="12" s="1"/>
  <c r="BC66" i="12"/>
  <c r="BR65" i="12" s="1"/>
  <c r="BR63" i="12"/>
  <c r="BR23" i="14"/>
  <c r="BT23" i="14"/>
  <c r="BH64" i="14"/>
  <c r="BH66" i="14" s="1"/>
  <c r="BI64" i="14"/>
  <c r="BP23" i="14"/>
  <c r="BW23" i="14"/>
  <c r="CM24" i="13"/>
  <c r="CN24" i="13" s="1"/>
  <c r="CM25" i="13"/>
  <c r="CN25" i="13" s="1"/>
  <c r="CM26" i="13"/>
  <c r="CN26" i="13" s="1"/>
  <c r="CM27" i="13"/>
  <c r="CN27" i="13" s="1"/>
  <c r="CM28" i="13"/>
  <c r="CN28" i="13" s="1"/>
  <c r="CM29" i="13"/>
  <c r="CN29" i="13" s="1"/>
  <c r="CM30" i="13"/>
  <c r="CN30" i="13" s="1"/>
  <c r="CM31" i="13"/>
  <c r="CN31" i="13" s="1"/>
  <c r="CM32" i="13"/>
  <c r="CN32" i="13" s="1"/>
  <c r="CM33" i="13"/>
  <c r="CN33" i="13" s="1"/>
  <c r="CM34" i="13"/>
  <c r="CN34" i="13" s="1"/>
  <c r="CM35" i="13"/>
  <c r="CN35" i="13" s="1"/>
  <c r="CM36" i="13"/>
  <c r="CN36" i="13" s="1"/>
  <c r="CM37" i="13"/>
  <c r="CN37" i="13" s="1"/>
  <c r="CM38" i="13"/>
  <c r="CN38" i="13" s="1"/>
  <c r="CM39" i="13"/>
  <c r="CN39" i="13" s="1"/>
  <c r="CM40" i="13"/>
  <c r="CN40" i="13" s="1"/>
  <c r="CM41" i="13"/>
  <c r="CN41" i="13" s="1"/>
  <c r="CM42" i="13"/>
  <c r="CN42" i="13" s="1"/>
  <c r="CM43" i="13"/>
  <c r="CN43" i="13" s="1"/>
  <c r="CM44" i="13"/>
  <c r="CN44" i="13"/>
  <c r="CM45" i="13"/>
  <c r="CN45" i="13" s="1"/>
  <c r="CM46" i="13"/>
  <c r="CN46" i="13" s="1"/>
  <c r="CM47" i="13"/>
  <c r="CN47" i="13" s="1"/>
  <c r="CM48" i="13"/>
  <c r="CN48" i="13" s="1"/>
  <c r="CM49" i="13"/>
  <c r="CN49" i="13" s="1"/>
  <c r="CM50" i="13"/>
  <c r="CN50" i="13" s="1"/>
  <c r="CM51" i="13"/>
  <c r="CN51" i="13" s="1"/>
  <c r="CM52" i="13"/>
  <c r="CN52" i="13" s="1"/>
  <c r="CM53" i="13"/>
  <c r="CN53" i="13" s="1"/>
  <c r="CM54" i="13"/>
  <c r="CN54" i="13" s="1"/>
  <c r="CM55" i="13"/>
  <c r="CN55" i="13" s="1"/>
  <c r="CM56" i="13"/>
  <c r="CN56" i="13" s="1"/>
  <c r="CM57" i="13"/>
  <c r="CN57" i="13" s="1"/>
  <c r="CM58" i="13"/>
  <c r="CN58" i="13" s="1"/>
  <c r="CM59" i="13"/>
  <c r="CN59" i="13" s="1"/>
  <c r="CM60" i="13"/>
  <c r="CN60" i="13" s="1"/>
  <c r="CM61" i="13"/>
  <c r="CN61" i="13" s="1"/>
  <c r="CM62" i="13"/>
  <c r="CN62" i="13" s="1"/>
  <c r="CK24" i="13"/>
  <c r="CL24" i="13" s="1"/>
  <c r="CK25" i="13"/>
  <c r="CL25" i="13" s="1"/>
  <c r="CK26" i="13"/>
  <c r="CL26" i="13" s="1"/>
  <c r="CK27" i="13"/>
  <c r="CL27" i="13" s="1"/>
  <c r="CK28" i="13"/>
  <c r="CL28" i="13" s="1"/>
  <c r="CK29" i="13"/>
  <c r="CL29" i="13" s="1"/>
  <c r="CK30" i="13"/>
  <c r="CL30" i="13" s="1"/>
  <c r="CK31" i="13"/>
  <c r="CL31" i="13" s="1"/>
  <c r="CK32" i="13"/>
  <c r="CL32" i="13" s="1"/>
  <c r="CK33" i="13"/>
  <c r="CL33" i="13" s="1"/>
  <c r="CK34" i="13"/>
  <c r="CL34" i="13" s="1"/>
  <c r="CK35" i="13"/>
  <c r="CL35" i="13" s="1"/>
  <c r="CK36" i="13"/>
  <c r="CL36" i="13" s="1"/>
  <c r="CK37" i="13"/>
  <c r="CL37" i="13" s="1"/>
  <c r="CK38" i="13"/>
  <c r="CL38" i="13" s="1"/>
  <c r="CK39" i="13"/>
  <c r="CL39" i="13" s="1"/>
  <c r="CK40" i="13"/>
  <c r="CL40" i="13" s="1"/>
  <c r="CK41" i="13"/>
  <c r="CL41" i="13" s="1"/>
  <c r="CK42" i="13"/>
  <c r="CL42" i="13" s="1"/>
  <c r="CK43" i="13"/>
  <c r="CL43" i="13" s="1"/>
  <c r="CK44" i="13"/>
  <c r="CL44" i="13" s="1"/>
  <c r="CK45" i="13"/>
  <c r="CL45" i="13" s="1"/>
  <c r="CK46" i="13"/>
  <c r="CL46" i="13" s="1"/>
  <c r="CK47" i="13"/>
  <c r="CL47" i="13" s="1"/>
  <c r="CK48" i="13"/>
  <c r="CL48" i="13" s="1"/>
  <c r="CK49" i="13"/>
  <c r="CL49" i="13" s="1"/>
  <c r="CK50" i="13"/>
  <c r="CL50" i="13" s="1"/>
  <c r="CK51" i="13"/>
  <c r="CL51" i="13" s="1"/>
  <c r="CK52" i="13"/>
  <c r="CL52" i="13" s="1"/>
  <c r="CK53" i="13"/>
  <c r="CL53" i="13" s="1"/>
  <c r="CK54" i="13"/>
  <c r="CL54" i="13" s="1"/>
  <c r="CK55" i="13"/>
  <c r="CL55" i="13" s="1"/>
  <c r="CK56" i="13"/>
  <c r="CL56" i="13" s="1"/>
  <c r="CK57" i="13"/>
  <c r="CL57" i="13" s="1"/>
  <c r="CK58" i="13"/>
  <c r="CL58" i="13" s="1"/>
  <c r="CK59" i="13"/>
  <c r="CL59" i="13" s="1"/>
  <c r="CK60" i="13"/>
  <c r="CL60" i="13" s="1"/>
  <c r="CK61" i="13"/>
  <c r="CL61" i="13" s="1"/>
  <c r="CK62" i="13"/>
  <c r="CL62" i="13" s="1"/>
  <c r="CI24" i="13"/>
  <c r="CJ24" i="13" s="1"/>
  <c r="CI25" i="13"/>
  <c r="CJ25" i="13" s="1"/>
  <c r="CI26" i="13"/>
  <c r="CJ26" i="13" s="1"/>
  <c r="CI27" i="13"/>
  <c r="CJ27" i="13" s="1"/>
  <c r="CI28" i="13"/>
  <c r="CJ28" i="13" s="1"/>
  <c r="CI29" i="13"/>
  <c r="CJ29" i="13" s="1"/>
  <c r="CI30" i="13"/>
  <c r="CJ30" i="13" s="1"/>
  <c r="CI31" i="13"/>
  <c r="CJ31" i="13" s="1"/>
  <c r="CI32" i="13"/>
  <c r="CJ32" i="13" s="1"/>
  <c r="CI33" i="13"/>
  <c r="CJ33" i="13" s="1"/>
  <c r="CI34" i="13"/>
  <c r="CJ34" i="13" s="1"/>
  <c r="CI35" i="13"/>
  <c r="CJ35" i="13" s="1"/>
  <c r="CI36" i="13"/>
  <c r="CJ36" i="13" s="1"/>
  <c r="CI37" i="13"/>
  <c r="CJ37" i="13" s="1"/>
  <c r="CI38" i="13"/>
  <c r="CJ38" i="13" s="1"/>
  <c r="CI39" i="13"/>
  <c r="CJ39" i="13" s="1"/>
  <c r="CI40" i="13"/>
  <c r="CJ40" i="13" s="1"/>
  <c r="CI41" i="13"/>
  <c r="CJ41" i="13" s="1"/>
  <c r="CI42" i="13"/>
  <c r="CJ42" i="13" s="1"/>
  <c r="CI43" i="13"/>
  <c r="CJ43" i="13" s="1"/>
  <c r="CI44" i="13"/>
  <c r="CJ44" i="13" s="1"/>
  <c r="CI45" i="13"/>
  <c r="CJ45" i="13" s="1"/>
  <c r="CI46" i="13"/>
  <c r="CJ46" i="13" s="1"/>
  <c r="CI47" i="13"/>
  <c r="CJ47" i="13" s="1"/>
  <c r="CI48" i="13"/>
  <c r="CJ48" i="13" s="1"/>
  <c r="CI49" i="13"/>
  <c r="CJ49" i="13" s="1"/>
  <c r="CI50" i="13"/>
  <c r="CJ50" i="13" s="1"/>
  <c r="CI51" i="13"/>
  <c r="CJ51" i="13" s="1"/>
  <c r="CI52" i="13"/>
  <c r="CJ52" i="13" s="1"/>
  <c r="CI53" i="13"/>
  <c r="CJ53" i="13" s="1"/>
  <c r="CI54" i="13"/>
  <c r="CJ54" i="13" s="1"/>
  <c r="CI55" i="13"/>
  <c r="CJ55" i="13" s="1"/>
  <c r="CI56" i="13"/>
  <c r="CJ56" i="13" s="1"/>
  <c r="CI57" i="13"/>
  <c r="CJ57" i="13" s="1"/>
  <c r="CI58" i="13"/>
  <c r="CJ58" i="13" s="1"/>
  <c r="CI59" i="13"/>
  <c r="CJ59" i="13" s="1"/>
  <c r="CI60" i="13"/>
  <c r="CJ60" i="13" s="1"/>
  <c r="CI61" i="13"/>
  <c r="CJ61" i="13" s="1"/>
  <c r="CI62" i="13"/>
  <c r="CJ62" i="13" s="1"/>
  <c r="CG24" i="13"/>
  <c r="CH24" i="13" s="1"/>
  <c r="CG25" i="13"/>
  <c r="CH25" i="13" s="1"/>
  <c r="CG26" i="13"/>
  <c r="CH26" i="13" s="1"/>
  <c r="CG27" i="13"/>
  <c r="CH27" i="13" s="1"/>
  <c r="CG28" i="13"/>
  <c r="CH28" i="13" s="1"/>
  <c r="CG29" i="13"/>
  <c r="CH29" i="13" s="1"/>
  <c r="CG30" i="13"/>
  <c r="CH30" i="13" s="1"/>
  <c r="CG31" i="13"/>
  <c r="CH31" i="13" s="1"/>
  <c r="CG32" i="13"/>
  <c r="CH32" i="13" s="1"/>
  <c r="CG33" i="13"/>
  <c r="CH33" i="13" s="1"/>
  <c r="CG34" i="13"/>
  <c r="CH34" i="13" s="1"/>
  <c r="CG35" i="13"/>
  <c r="CH35" i="13" s="1"/>
  <c r="CG36" i="13"/>
  <c r="CH36" i="13" s="1"/>
  <c r="CG37" i="13"/>
  <c r="CH37" i="13" s="1"/>
  <c r="CG38" i="13"/>
  <c r="CH38" i="13" s="1"/>
  <c r="CG39" i="13"/>
  <c r="CH39" i="13" s="1"/>
  <c r="CG40" i="13"/>
  <c r="CH40" i="13" s="1"/>
  <c r="CG41" i="13"/>
  <c r="CH41" i="13" s="1"/>
  <c r="CG42" i="13"/>
  <c r="CH42" i="13" s="1"/>
  <c r="CG43" i="13"/>
  <c r="CH43" i="13" s="1"/>
  <c r="CG44" i="13"/>
  <c r="CH44" i="13" s="1"/>
  <c r="CG45" i="13"/>
  <c r="CH45" i="13" s="1"/>
  <c r="CG46" i="13"/>
  <c r="CH46" i="13" s="1"/>
  <c r="CG47" i="13"/>
  <c r="CH47" i="13" s="1"/>
  <c r="CG48" i="13"/>
  <c r="CH48" i="13" s="1"/>
  <c r="CG49" i="13"/>
  <c r="CH49" i="13" s="1"/>
  <c r="CG50" i="13"/>
  <c r="CH50" i="13" s="1"/>
  <c r="CG51" i="13"/>
  <c r="CH51" i="13" s="1"/>
  <c r="CG52" i="13"/>
  <c r="CH52" i="13" s="1"/>
  <c r="CG53" i="13"/>
  <c r="CH53" i="13" s="1"/>
  <c r="CG54" i="13"/>
  <c r="CH54" i="13" s="1"/>
  <c r="CG55" i="13"/>
  <c r="CH55" i="13" s="1"/>
  <c r="CG56" i="13"/>
  <c r="CH56" i="13" s="1"/>
  <c r="CG57" i="13"/>
  <c r="CH57" i="13" s="1"/>
  <c r="CG58" i="13"/>
  <c r="CH58" i="13" s="1"/>
  <c r="CG59" i="13"/>
  <c r="CH59" i="13" s="1"/>
  <c r="CG60" i="13"/>
  <c r="CH60" i="13" s="1"/>
  <c r="CG61" i="13"/>
  <c r="CH61" i="13" s="1"/>
  <c r="CG62" i="13"/>
  <c r="CH62" i="13" s="1"/>
  <c r="CE24" i="13"/>
  <c r="CF24" i="13" s="1"/>
  <c r="CE25" i="13"/>
  <c r="CF25" i="13" s="1"/>
  <c r="CE26" i="13"/>
  <c r="CF26" i="13" s="1"/>
  <c r="CE27" i="13"/>
  <c r="CF27" i="13" s="1"/>
  <c r="CE28" i="13"/>
  <c r="CF28" i="13" s="1"/>
  <c r="CE29" i="13"/>
  <c r="CF29" i="13" s="1"/>
  <c r="CE30" i="13"/>
  <c r="CF30" i="13" s="1"/>
  <c r="CE31" i="13"/>
  <c r="CF31" i="13" s="1"/>
  <c r="CE32" i="13"/>
  <c r="CF32" i="13" s="1"/>
  <c r="CE33" i="13"/>
  <c r="CF33" i="13" s="1"/>
  <c r="CE34" i="13"/>
  <c r="CF34" i="13" s="1"/>
  <c r="CE35" i="13"/>
  <c r="CF35" i="13" s="1"/>
  <c r="CE36" i="13"/>
  <c r="CF36" i="13" s="1"/>
  <c r="CE37" i="13"/>
  <c r="CF37" i="13" s="1"/>
  <c r="CE38" i="13"/>
  <c r="CF38" i="13" s="1"/>
  <c r="CE39" i="13"/>
  <c r="CF39" i="13" s="1"/>
  <c r="CE40" i="13"/>
  <c r="CF40" i="13" s="1"/>
  <c r="CE41" i="13"/>
  <c r="CF41" i="13" s="1"/>
  <c r="CE42" i="13"/>
  <c r="CF42" i="13" s="1"/>
  <c r="CE43" i="13"/>
  <c r="CF43" i="13" s="1"/>
  <c r="CE44" i="13"/>
  <c r="CF44" i="13" s="1"/>
  <c r="CE45" i="13"/>
  <c r="CF45" i="13" s="1"/>
  <c r="CE46" i="13"/>
  <c r="CF46" i="13" s="1"/>
  <c r="CE47" i="13"/>
  <c r="CF47" i="13" s="1"/>
  <c r="CE48" i="13"/>
  <c r="CF48" i="13" s="1"/>
  <c r="CE49" i="13"/>
  <c r="CF49" i="13" s="1"/>
  <c r="CE50" i="13"/>
  <c r="CF50" i="13" s="1"/>
  <c r="CE51" i="13"/>
  <c r="CF51" i="13" s="1"/>
  <c r="CE52" i="13"/>
  <c r="CF52" i="13" s="1"/>
  <c r="CE53" i="13"/>
  <c r="CF53" i="13" s="1"/>
  <c r="CE54" i="13"/>
  <c r="CF54" i="13" s="1"/>
  <c r="CE55" i="13"/>
  <c r="CF55" i="13" s="1"/>
  <c r="CE56" i="13"/>
  <c r="CF56" i="13" s="1"/>
  <c r="CE57" i="13"/>
  <c r="CF57" i="13" s="1"/>
  <c r="CE58" i="13"/>
  <c r="CF58" i="13" s="1"/>
  <c r="CE59" i="13"/>
  <c r="CF59" i="13" s="1"/>
  <c r="CE60" i="13"/>
  <c r="CF60" i="13" s="1"/>
  <c r="CE61" i="13"/>
  <c r="CF61" i="13" s="1"/>
  <c r="CE62" i="13"/>
  <c r="CF62" i="13" s="1"/>
  <c r="CC24" i="13"/>
  <c r="CD24" i="13" s="1"/>
  <c r="CC25" i="13"/>
  <c r="CD25" i="13" s="1"/>
  <c r="CC26" i="13"/>
  <c r="CD26" i="13" s="1"/>
  <c r="CC27" i="13"/>
  <c r="CD27" i="13" s="1"/>
  <c r="CC28" i="13"/>
  <c r="CD28" i="13" s="1"/>
  <c r="CC29" i="13"/>
  <c r="CD29" i="13" s="1"/>
  <c r="CC30" i="13"/>
  <c r="CD30" i="13" s="1"/>
  <c r="CC31" i="13"/>
  <c r="CD31" i="13" s="1"/>
  <c r="CC32" i="13"/>
  <c r="CD32" i="13" s="1"/>
  <c r="CC33" i="13"/>
  <c r="CD33" i="13" s="1"/>
  <c r="CC34" i="13"/>
  <c r="CD34" i="13" s="1"/>
  <c r="CC35" i="13"/>
  <c r="CD35" i="13" s="1"/>
  <c r="CC36" i="13"/>
  <c r="CD36" i="13" s="1"/>
  <c r="CC37" i="13"/>
  <c r="CD37" i="13" s="1"/>
  <c r="CC38" i="13"/>
  <c r="CD38" i="13" s="1"/>
  <c r="CC39" i="13"/>
  <c r="CD39" i="13" s="1"/>
  <c r="CC40" i="13"/>
  <c r="CD40" i="13" s="1"/>
  <c r="CC41" i="13"/>
  <c r="CD41" i="13" s="1"/>
  <c r="CC42" i="13"/>
  <c r="CD42" i="13" s="1"/>
  <c r="CC43" i="13"/>
  <c r="CD43" i="13" s="1"/>
  <c r="CC44" i="13"/>
  <c r="CD44" i="13" s="1"/>
  <c r="CC45" i="13"/>
  <c r="CD45" i="13" s="1"/>
  <c r="CC46" i="13"/>
  <c r="CD46" i="13" s="1"/>
  <c r="CC47" i="13"/>
  <c r="CD47" i="13" s="1"/>
  <c r="CC48" i="13"/>
  <c r="CD48" i="13" s="1"/>
  <c r="CC49" i="13"/>
  <c r="CD49" i="13" s="1"/>
  <c r="CC50" i="13"/>
  <c r="CD50" i="13" s="1"/>
  <c r="CC51" i="13"/>
  <c r="CD51" i="13" s="1"/>
  <c r="CC52" i="13"/>
  <c r="CD52" i="13" s="1"/>
  <c r="CC53" i="13"/>
  <c r="CD53" i="13" s="1"/>
  <c r="CC54" i="13"/>
  <c r="CD54" i="13" s="1"/>
  <c r="CC55" i="13"/>
  <c r="CD55" i="13" s="1"/>
  <c r="CC56" i="13"/>
  <c r="CD56" i="13" s="1"/>
  <c r="CC57" i="13"/>
  <c r="CD57" i="13" s="1"/>
  <c r="CC58" i="13"/>
  <c r="CD58" i="13" s="1"/>
  <c r="CC59" i="13"/>
  <c r="CD59" i="13" s="1"/>
  <c r="CC60" i="13"/>
  <c r="CD60" i="13" s="1"/>
  <c r="CC61" i="13"/>
  <c r="CD61" i="13" s="1"/>
  <c r="CC62" i="13"/>
  <c r="CD62" i="13" s="1"/>
  <c r="CA24" i="13"/>
  <c r="CB24" i="13" s="1"/>
  <c r="CA25" i="13"/>
  <c r="CB25" i="13" s="1"/>
  <c r="CA26" i="13"/>
  <c r="CB26" i="13" s="1"/>
  <c r="CA27" i="13"/>
  <c r="CB27" i="13" s="1"/>
  <c r="CA28" i="13"/>
  <c r="CB28" i="13" s="1"/>
  <c r="CA29" i="13"/>
  <c r="CB29" i="13" s="1"/>
  <c r="CA30" i="13"/>
  <c r="CB30" i="13" s="1"/>
  <c r="CA31" i="13"/>
  <c r="CB31" i="13" s="1"/>
  <c r="CA32" i="13"/>
  <c r="CB32" i="13" s="1"/>
  <c r="CA33" i="13"/>
  <c r="CB33" i="13" s="1"/>
  <c r="CA34" i="13"/>
  <c r="CB34" i="13" s="1"/>
  <c r="CA35" i="13"/>
  <c r="CB35" i="13" s="1"/>
  <c r="CA36" i="13"/>
  <c r="CB36" i="13" s="1"/>
  <c r="CA37" i="13"/>
  <c r="CB37" i="13" s="1"/>
  <c r="CA38" i="13"/>
  <c r="CB38" i="13" s="1"/>
  <c r="CA39" i="13"/>
  <c r="CB39" i="13" s="1"/>
  <c r="CA40" i="13"/>
  <c r="CB40" i="13" s="1"/>
  <c r="CA41" i="13"/>
  <c r="CB41" i="13" s="1"/>
  <c r="CA42" i="13"/>
  <c r="CB42" i="13" s="1"/>
  <c r="CA43" i="13"/>
  <c r="CB43" i="13" s="1"/>
  <c r="CA44" i="13"/>
  <c r="CB44" i="13" s="1"/>
  <c r="CA45" i="13"/>
  <c r="CB45" i="13" s="1"/>
  <c r="CA46" i="13"/>
  <c r="CB46" i="13" s="1"/>
  <c r="CA47" i="13"/>
  <c r="CB47" i="13" s="1"/>
  <c r="CA48" i="13"/>
  <c r="CB48" i="13" s="1"/>
  <c r="CA49" i="13"/>
  <c r="CB49" i="13" s="1"/>
  <c r="CA50" i="13"/>
  <c r="CB50" i="13" s="1"/>
  <c r="CA51" i="13"/>
  <c r="CB51" i="13" s="1"/>
  <c r="CA52" i="13"/>
  <c r="CB52" i="13" s="1"/>
  <c r="CA53" i="13"/>
  <c r="CB53" i="13" s="1"/>
  <c r="CA54" i="13"/>
  <c r="CB54" i="13" s="1"/>
  <c r="CA55" i="13"/>
  <c r="CB55" i="13" s="1"/>
  <c r="CA56" i="13"/>
  <c r="CB56" i="13" s="1"/>
  <c r="CA57" i="13"/>
  <c r="CB57" i="13" s="1"/>
  <c r="CA58" i="13"/>
  <c r="CB58" i="13" s="1"/>
  <c r="CA59" i="13"/>
  <c r="CB59" i="13" s="1"/>
  <c r="CA60" i="13"/>
  <c r="CB60" i="13" s="1"/>
  <c r="CA61" i="13"/>
  <c r="CB61" i="13" s="1"/>
  <c r="CA62" i="13"/>
  <c r="CB62" i="13" s="1"/>
  <c r="BY24" i="13"/>
  <c r="BZ24" i="13" s="1"/>
  <c r="BY25" i="13"/>
  <c r="BZ25" i="13" s="1"/>
  <c r="BY26" i="13"/>
  <c r="BZ26" i="13" s="1"/>
  <c r="BY27" i="13"/>
  <c r="BZ27" i="13" s="1"/>
  <c r="BY28" i="13"/>
  <c r="BZ28" i="13" s="1"/>
  <c r="BY29" i="13"/>
  <c r="BZ29" i="13" s="1"/>
  <c r="BY30" i="13"/>
  <c r="BZ30" i="13" s="1"/>
  <c r="BY31" i="13"/>
  <c r="BZ31" i="13" s="1"/>
  <c r="BY32" i="13"/>
  <c r="BZ32" i="13" s="1"/>
  <c r="BY33" i="13"/>
  <c r="BZ33" i="13" s="1"/>
  <c r="BY34" i="13"/>
  <c r="BZ34" i="13" s="1"/>
  <c r="BY35" i="13"/>
  <c r="BZ35" i="13" s="1"/>
  <c r="BY36" i="13"/>
  <c r="BZ36" i="13" s="1"/>
  <c r="BY37" i="13"/>
  <c r="BZ37" i="13" s="1"/>
  <c r="BY38" i="13"/>
  <c r="BZ38" i="13" s="1"/>
  <c r="BY39" i="13"/>
  <c r="BZ39" i="13" s="1"/>
  <c r="BY40" i="13"/>
  <c r="BZ40" i="13" s="1"/>
  <c r="BY41" i="13"/>
  <c r="BZ41" i="13" s="1"/>
  <c r="BY42" i="13"/>
  <c r="BZ42" i="13" s="1"/>
  <c r="BY43" i="13"/>
  <c r="BZ43" i="13" s="1"/>
  <c r="BY44" i="13"/>
  <c r="BZ44" i="13" s="1"/>
  <c r="BY45" i="13"/>
  <c r="BZ45" i="13" s="1"/>
  <c r="BY46" i="13"/>
  <c r="BZ46" i="13" s="1"/>
  <c r="BY47" i="13"/>
  <c r="BZ47" i="13" s="1"/>
  <c r="BY48" i="13"/>
  <c r="BZ48" i="13" s="1"/>
  <c r="BY49" i="13"/>
  <c r="BZ49" i="13" s="1"/>
  <c r="BY50" i="13"/>
  <c r="BZ50" i="13" s="1"/>
  <c r="BY51" i="13"/>
  <c r="BZ51" i="13" s="1"/>
  <c r="BY52" i="13"/>
  <c r="BZ52" i="13" s="1"/>
  <c r="BY53" i="13"/>
  <c r="BZ53" i="13" s="1"/>
  <c r="BY54" i="13"/>
  <c r="BZ54" i="13" s="1"/>
  <c r="BY55" i="13"/>
  <c r="BZ55" i="13" s="1"/>
  <c r="BY56" i="13"/>
  <c r="BZ56" i="13" s="1"/>
  <c r="BY57" i="13"/>
  <c r="BZ57" i="13" s="1"/>
  <c r="BY58" i="13"/>
  <c r="BZ58" i="13" s="1"/>
  <c r="BY59" i="13"/>
  <c r="BZ59" i="13" s="1"/>
  <c r="BY60" i="13"/>
  <c r="BZ60" i="13" s="1"/>
  <c r="BY61" i="13"/>
  <c r="BZ61" i="13" s="1"/>
  <c r="BY62" i="13"/>
  <c r="BZ62" i="13" s="1"/>
  <c r="BW24" i="13"/>
  <c r="BX24" i="13" s="1"/>
  <c r="BW25" i="13"/>
  <c r="BX25" i="13" s="1"/>
  <c r="BW26" i="13"/>
  <c r="BX26" i="13" s="1"/>
  <c r="BW27" i="13"/>
  <c r="BX27" i="13" s="1"/>
  <c r="BW28" i="13"/>
  <c r="BX28" i="13" s="1"/>
  <c r="BW29" i="13"/>
  <c r="BX29" i="13" s="1"/>
  <c r="BW30" i="13"/>
  <c r="BX30" i="13" s="1"/>
  <c r="BW31" i="13"/>
  <c r="BX31" i="13" s="1"/>
  <c r="BW32" i="13"/>
  <c r="BX32" i="13" s="1"/>
  <c r="BW33" i="13"/>
  <c r="BX33" i="13" s="1"/>
  <c r="BW34" i="13"/>
  <c r="BX34" i="13" s="1"/>
  <c r="BW35" i="13"/>
  <c r="BX35" i="13" s="1"/>
  <c r="BW36" i="13"/>
  <c r="BX36" i="13" s="1"/>
  <c r="BW37" i="13"/>
  <c r="BX37" i="13" s="1"/>
  <c r="BW38" i="13"/>
  <c r="BX38" i="13" s="1"/>
  <c r="BW39" i="13"/>
  <c r="BX39" i="13" s="1"/>
  <c r="BW40" i="13"/>
  <c r="BX40" i="13" s="1"/>
  <c r="BW41" i="13"/>
  <c r="BX41" i="13" s="1"/>
  <c r="BW42" i="13"/>
  <c r="BX42" i="13" s="1"/>
  <c r="BW43" i="13"/>
  <c r="BX43" i="13" s="1"/>
  <c r="BW44" i="13"/>
  <c r="BX44" i="13" s="1"/>
  <c r="BW45" i="13"/>
  <c r="BX45" i="13" s="1"/>
  <c r="BW46" i="13"/>
  <c r="BX46" i="13" s="1"/>
  <c r="BW47" i="13"/>
  <c r="BX47" i="13" s="1"/>
  <c r="BW48" i="13"/>
  <c r="BX48" i="13" s="1"/>
  <c r="BW49" i="13"/>
  <c r="BX49" i="13" s="1"/>
  <c r="BW50" i="13"/>
  <c r="BX50" i="13" s="1"/>
  <c r="BW51" i="13"/>
  <c r="BX51" i="13" s="1"/>
  <c r="BW52" i="13"/>
  <c r="BX52" i="13" s="1"/>
  <c r="BW53" i="13"/>
  <c r="BX53" i="13" s="1"/>
  <c r="BW54" i="13"/>
  <c r="BX54" i="13" s="1"/>
  <c r="BW55" i="13"/>
  <c r="BX55" i="13" s="1"/>
  <c r="BW56" i="13"/>
  <c r="BX56" i="13" s="1"/>
  <c r="BW57" i="13"/>
  <c r="BX57" i="13" s="1"/>
  <c r="BW58" i="13"/>
  <c r="BX58" i="13" s="1"/>
  <c r="BW59" i="13"/>
  <c r="BX59" i="13" s="1"/>
  <c r="BW60" i="13"/>
  <c r="BX60" i="13" s="1"/>
  <c r="BW61" i="13"/>
  <c r="BX61" i="13" s="1"/>
  <c r="BW62" i="13"/>
  <c r="BX62" i="13" s="1"/>
  <c r="BU24" i="13"/>
  <c r="BV24" i="13" s="1"/>
  <c r="BU25" i="13"/>
  <c r="BV25" i="13" s="1"/>
  <c r="BU26" i="13"/>
  <c r="BV26" i="13" s="1"/>
  <c r="BU27" i="13"/>
  <c r="BV27" i="13" s="1"/>
  <c r="BU28" i="13"/>
  <c r="BV28" i="13" s="1"/>
  <c r="BU29" i="13"/>
  <c r="BV29" i="13" s="1"/>
  <c r="BU30" i="13"/>
  <c r="BV30" i="13" s="1"/>
  <c r="BU31" i="13"/>
  <c r="BV31" i="13" s="1"/>
  <c r="BU32" i="13"/>
  <c r="BV32" i="13" s="1"/>
  <c r="BU33" i="13"/>
  <c r="BV33" i="13" s="1"/>
  <c r="BU34" i="13"/>
  <c r="BV34" i="13" s="1"/>
  <c r="BU35" i="13"/>
  <c r="BV35" i="13" s="1"/>
  <c r="BU36" i="13"/>
  <c r="BV36" i="13" s="1"/>
  <c r="BU37" i="13"/>
  <c r="BV37" i="13" s="1"/>
  <c r="BU38" i="13"/>
  <c r="BV38" i="13" s="1"/>
  <c r="BU39" i="13"/>
  <c r="BV39" i="13" s="1"/>
  <c r="BU40" i="13"/>
  <c r="BV40" i="13" s="1"/>
  <c r="BU41" i="13"/>
  <c r="BV41" i="13" s="1"/>
  <c r="BU42" i="13"/>
  <c r="BV42" i="13" s="1"/>
  <c r="BU43" i="13"/>
  <c r="BV43" i="13" s="1"/>
  <c r="BU44" i="13"/>
  <c r="BV44" i="13" s="1"/>
  <c r="BU45" i="13"/>
  <c r="BV45" i="13" s="1"/>
  <c r="BU46" i="13"/>
  <c r="BV46" i="13" s="1"/>
  <c r="BU47" i="13"/>
  <c r="BV47" i="13" s="1"/>
  <c r="BU48" i="13"/>
  <c r="BV48" i="13" s="1"/>
  <c r="BU49" i="13"/>
  <c r="BV49" i="13" s="1"/>
  <c r="BU50" i="13"/>
  <c r="BV50" i="13" s="1"/>
  <c r="BU51" i="13"/>
  <c r="BV51" i="13" s="1"/>
  <c r="BU52" i="13"/>
  <c r="BV52" i="13" s="1"/>
  <c r="BU53" i="13"/>
  <c r="BV53" i="13" s="1"/>
  <c r="BU54" i="13"/>
  <c r="BV54" i="13" s="1"/>
  <c r="BU55" i="13"/>
  <c r="BV55" i="13" s="1"/>
  <c r="BU56" i="13"/>
  <c r="BV56" i="13" s="1"/>
  <c r="BU57" i="13"/>
  <c r="BV57" i="13" s="1"/>
  <c r="BU58" i="13"/>
  <c r="BV58" i="13" s="1"/>
  <c r="BU59" i="13"/>
  <c r="BV59" i="13" s="1"/>
  <c r="BU60" i="13"/>
  <c r="BV60" i="13" s="1"/>
  <c r="BU61" i="13"/>
  <c r="BV61" i="13" s="1"/>
  <c r="BU62" i="13"/>
  <c r="BV62" i="13" s="1"/>
  <c r="BS24" i="13"/>
  <c r="BT24" i="13" s="1"/>
  <c r="BS25" i="13"/>
  <c r="BT25" i="13" s="1"/>
  <c r="BS26" i="13"/>
  <c r="BT26" i="13" s="1"/>
  <c r="BS27" i="13"/>
  <c r="BT27" i="13" s="1"/>
  <c r="BS28" i="13"/>
  <c r="BT28" i="13" s="1"/>
  <c r="BS29" i="13"/>
  <c r="BT29" i="13" s="1"/>
  <c r="BS30" i="13"/>
  <c r="BT30" i="13" s="1"/>
  <c r="BS31" i="13"/>
  <c r="BT31" i="13" s="1"/>
  <c r="BS32" i="13"/>
  <c r="BT32" i="13" s="1"/>
  <c r="BS33" i="13"/>
  <c r="BT33" i="13" s="1"/>
  <c r="BS34" i="13"/>
  <c r="BT34" i="13" s="1"/>
  <c r="BS35" i="13"/>
  <c r="BT35" i="13" s="1"/>
  <c r="BS36" i="13"/>
  <c r="BT36" i="13" s="1"/>
  <c r="BS37" i="13"/>
  <c r="BT37" i="13" s="1"/>
  <c r="BS38" i="13"/>
  <c r="BT38" i="13" s="1"/>
  <c r="BS39" i="13"/>
  <c r="BT39" i="13" s="1"/>
  <c r="BS40" i="13"/>
  <c r="BT40" i="13" s="1"/>
  <c r="BS41" i="13"/>
  <c r="BT41" i="13" s="1"/>
  <c r="BS42" i="13"/>
  <c r="BT42" i="13" s="1"/>
  <c r="BS43" i="13"/>
  <c r="BT43" i="13" s="1"/>
  <c r="BS44" i="13"/>
  <c r="BT44" i="13" s="1"/>
  <c r="BS45" i="13"/>
  <c r="BT45" i="13" s="1"/>
  <c r="BS46" i="13"/>
  <c r="BT46" i="13" s="1"/>
  <c r="BS47" i="13"/>
  <c r="BT47" i="13" s="1"/>
  <c r="BS48" i="13"/>
  <c r="BT48" i="13" s="1"/>
  <c r="BS49" i="13"/>
  <c r="BT49" i="13" s="1"/>
  <c r="BS50" i="13"/>
  <c r="BT50" i="13" s="1"/>
  <c r="BS51" i="13"/>
  <c r="BT51" i="13" s="1"/>
  <c r="BS52" i="13"/>
  <c r="BT52" i="13" s="1"/>
  <c r="BS53" i="13"/>
  <c r="BT53" i="13" s="1"/>
  <c r="BS54" i="13"/>
  <c r="BT54" i="13" s="1"/>
  <c r="BS55" i="13"/>
  <c r="BT55" i="13" s="1"/>
  <c r="BS56" i="13"/>
  <c r="BT56" i="13" s="1"/>
  <c r="BS57" i="13"/>
  <c r="BT57" i="13" s="1"/>
  <c r="BS58" i="13"/>
  <c r="BT58" i="13" s="1"/>
  <c r="BS59" i="13"/>
  <c r="BT59" i="13" s="1"/>
  <c r="BS60" i="13"/>
  <c r="BT60" i="13" s="1"/>
  <c r="BS61" i="13"/>
  <c r="BT61" i="13" s="1"/>
  <c r="BS62" i="13"/>
  <c r="BT62" i="13" s="1"/>
  <c r="CM23" i="13"/>
  <c r="CN23" i="13" s="1"/>
  <c r="CK23" i="13"/>
  <c r="CL23" i="13" s="1"/>
  <c r="CI23" i="13"/>
  <c r="CJ23" i="13" s="1"/>
  <c r="CG23" i="13"/>
  <c r="CH23" i="13" s="1"/>
  <c r="CE23" i="13"/>
  <c r="CF23" i="13" s="1"/>
  <c r="CC23" i="13"/>
  <c r="CD23" i="13" s="1"/>
  <c r="CA23" i="13"/>
  <c r="CB23" i="13" s="1"/>
  <c r="BY23" i="13"/>
  <c r="BZ23" i="13" s="1"/>
  <c r="BW23" i="13"/>
  <c r="BX23" i="13" s="1"/>
  <c r="BU23" i="13"/>
  <c r="BV23" i="13" s="1"/>
  <c r="BS23" i="13"/>
  <c r="BT23" i="13" s="1"/>
  <c r="F64" i="13"/>
  <c r="G64" i="13"/>
  <c r="H64" i="13"/>
  <c r="I64" i="13"/>
  <c r="J64" i="13"/>
  <c r="K64" i="13"/>
  <c r="L64" i="13"/>
  <c r="M64" i="13"/>
  <c r="N64" i="13"/>
  <c r="O64" i="13"/>
  <c r="P64" i="13"/>
  <c r="Q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E64" i="13"/>
  <c r="BE26" i="13"/>
  <c r="BR26" i="13" s="1"/>
  <c r="BD26" i="13"/>
  <c r="BQ26" i="13" s="1"/>
  <c r="BC26" i="13"/>
  <c r="BP26" i="13" s="1"/>
  <c r="BO26" i="13"/>
  <c r="BC24" i="13"/>
  <c r="BP24" i="13" s="1"/>
  <c r="BD24" i="13"/>
  <c r="BQ24" i="13" s="1"/>
  <c r="BE24" i="13"/>
  <c r="BR24" i="13" s="1"/>
  <c r="BC25" i="13"/>
  <c r="BP25" i="13" s="1"/>
  <c r="BD25" i="13"/>
  <c r="BQ25" i="13" s="1"/>
  <c r="BE25" i="13"/>
  <c r="BR25" i="13" s="1"/>
  <c r="BC27" i="13"/>
  <c r="BP27" i="13" s="1"/>
  <c r="BD27" i="13"/>
  <c r="BQ27" i="13" s="1"/>
  <c r="BE27" i="13"/>
  <c r="BR27" i="13" s="1"/>
  <c r="BC28" i="13"/>
  <c r="BP28" i="13" s="1"/>
  <c r="BD28" i="13"/>
  <c r="BQ28" i="13" s="1"/>
  <c r="BE28" i="13"/>
  <c r="BR28" i="13" s="1"/>
  <c r="BC29" i="13"/>
  <c r="BP29" i="13" s="1"/>
  <c r="BD29" i="13"/>
  <c r="BQ29" i="13" s="1"/>
  <c r="BE29" i="13"/>
  <c r="BR29" i="13" s="1"/>
  <c r="BC30" i="13"/>
  <c r="BP30" i="13" s="1"/>
  <c r="BD30" i="13"/>
  <c r="BQ30" i="13" s="1"/>
  <c r="BE30" i="13"/>
  <c r="BR30" i="13" s="1"/>
  <c r="BC31" i="13"/>
  <c r="BP31" i="13" s="1"/>
  <c r="BD31" i="13"/>
  <c r="BQ31" i="13" s="1"/>
  <c r="BE31" i="13"/>
  <c r="BR31" i="13" s="1"/>
  <c r="BC32" i="13"/>
  <c r="BP32" i="13" s="1"/>
  <c r="BD32" i="13"/>
  <c r="BQ32" i="13" s="1"/>
  <c r="BE32" i="13"/>
  <c r="BR32" i="13" s="1"/>
  <c r="BC33" i="13"/>
  <c r="BP33" i="13" s="1"/>
  <c r="BD33" i="13"/>
  <c r="BQ33" i="13" s="1"/>
  <c r="BE33" i="13"/>
  <c r="BR33" i="13" s="1"/>
  <c r="BC34" i="13"/>
  <c r="BP34" i="13" s="1"/>
  <c r="BD34" i="13"/>
  <c r="BQ34" i="13" s="1"/>
  <c r="BE34" i="13"/>
  <c r="BR34" i="13" s="1"/>
  <c r="BC35" i="13"/>
  <c r="BP35" i="13" s="1"/>
  <c r="BD35" i="13"/>
  <c r="BQ35" i="13" s="1"/>
  <c r="BE35" i="13"/>
  <c r="BR35" i="13" s="1"/>
  <c r="BC36" i="13"/>
  <c r="BP36" i="13" s="1"/>
  <c r="BD36" i="13"/>
  <c r="BQ36" i="13" s="1"/>
  <c r="BE36" i="13"/>
  <c r="BR36" i="13" s="1"/>
  <c r="BC37" i="13"/>
  <c r="BP37" i="13" s="1"/>
  <c r="BD37" i="13"/>
  <c r="BQ37" i="13" s="1"/>
  <c r="BE37" i="13"/>
  <c r="BR37" i="13" s="1"/>
  <c r="BC38" i="13"/>
  <c r="BP38" i="13" s="1"/>
  <c r="BD38" i="13"/>
  <c r="BQ38" i="13" s="1"/>
  <c r="BE38" i="13"/>
  <c r="BR38" i="13" s="1"/>
  <c r="BC39" i="13"/>
  <c r="BP39" i="13" s="1"/>
  <c r="BD39" i="13"/>
  <c r="BQ39" i="13" s="1"/>
  <c r="BE39" i="13"/>
  <c r="BR39" i="13" s="1"/>
  <c r="BC40" i="13"/>
  <c r="BP40" i="13" s="1"/>
  <c r="BD40" i="13"/>
  <c r="BQ40" i="13" s="1"/>
  <c r="BE40" i="13"/>
  <c r="BR40" i="13" s="1"/>
  <c r="BC41" i="13"/>
  <c r="BP41" i="13" s="1"/>
  <c r="BD41" i="13"/>
  <c r="BQ41" i="13" s="1"/>
  <c r="BE41" i="13"/>
  <c r="BR41" i="13" s="1"/>
  <c r="BC42" i="13"/>
  <c r="BP42" i="13" s="1"/>
  <c r="BD42" i="13"/>
  <c r="BQ42" i="13" s="1"/>
  <c r="BE42" i="13"/>
  <c r="BR42" i="13" s="1"/>
  <c r="BC43" i="13"/>
  <c r="BP43" i="13" s="1"/>
  <c r="BD43" i="13"/>
  <c r="BQ43" i="13" s="1"/>
  <c r="BE43" i="13"/>
  <c r="BR43" i="13" s="1"/>
  <c r="BC44" i="13"/>
  <c r="BP44" i="13" s="1"/>
  <c r="BD44" i="13"/>
  <c r="BQ44" i="13" s="1"/>
  <c r="BE44" i="13"/>
  <c r="BR44" i="13" s="1"/>
  <c r="BC45" i="13"/>
  <c r="BP45" i="13" s="1"/>
  <c r="BD45" i="13"/>
  <c r="BQ45" i="13" s="1"/>
  <c r="BE45" i="13"/>
  <c r="BR45" i="13" s="1"/>
  <c r="BC46" i="13"/>
  <c r="BP46" i="13" s="1"/>
  <c r="BD46" i="13"/>
  <c r="BQ46" i="13" s="1"/>
  <c r="BE46" i="13"/>
  <c r="BR46" i="13" s="1"/>
  <c r="BC47" i="13"/>
  <c r="BP47" i="13" s="1"/>
  <c r="BD47" i="13"/>
  <c r="BQ47" i="13" s="1"/>
  <c r="BE47" i="13"/>
  <c r="BR47" i="13" s="1"/>
  <c r="BC48" i="13"/>
  <c r="BP48" i="13" s="1"/>
  <c r="BD48" i="13"/>
  <c r="BQ48" i="13" s="1"/>
  <c r="BE48" i="13"/>
  <c r="BR48" i="13" s="1"/>
  <c r="BC49" i="13"/>
  <c r="BP49" i="13" s="1"/>
  <c r="BD49" i="13"/>
  <c r="BQ49" i="13" s="1"/>
  <c r="BE49" i="13"/>
  <c r="BR49" i="13" s="1"/>
  <c r="BC50" i="13"/>
  <c r="BP50" i="13" s="1"/>
  <c r="BD50" i="13"/>
  <c r="BQ50" i="13" s="1"/>
  <c r="BE50" i="13"/>
  <c r="BR50" i="13" s="1"/>
  <c r="BC51" i="13"/>
  <c r="BP51" i="13" s="1"/>
  <c r="BD51" i="13"/>
  <c r="BQ51" i="13" s="1"/>
  <c r="BE51" i="13"/>
  <c r="BR51" i="13" s="1"/>
  <c r="BC52" i="13"/>
  <c r="BP52" i="13" s="1"/>
  <c r="BD52" i="13"/>
  <c r="BQ52" i="13" s="1"/>
  <c r="BE52" i="13"/>
  <c r="BR52" i="13" s="1"/>
  <c r="BC53" i="13"/>
  <c r="BP53" i="13" s="1"/>
  <c r="BD53" i="13"/>
  <c r="BQ53" i="13" s="1"/>
  <c r="BE53" i="13"/>
  <c r="BR53" i="13" s="1"/>
  <c r="BC54" i="13"/>
  <c r="BP54" i="13" s="1"/>
  <c r="BD54" i="13"/>
  <c r="BQ54" i="13" s="1"/>
  <c r="BE54" i="13"/>
  <c r="BR54" i="13" s="1"/>
  <c r="BC55" i="13"/>
  <c r="BP55" i="13" s="1"/>
  <c r="BD55" i="13"/>
  <c r="BQ55" i="13" s="1"/>
  <c r="BE55" i="13"/>
  <c r="BR55" i="13" s="1"/>
  <c r="BC56" i="13"/>
  <c r="BP56" i="13" s="1"/>
  <c r="BD56" i="13"/>
  <c r="BQ56" i="13" s="1"/>
  <c r="BE56" i="13"/>
  <c r="BR56" i="13" s="1"/>
  <c r="BC57" i="13"/>
  <c r="BP57" i="13" s="1"/>
  <c r="BD57" i="13"/>
  <c r="BQ57" i="13" s="1"/>
  <c r="BE57" i="13"/>
  <c r="BR57" i="13" s="1"/>
  <c r="BC58" i="13"/>
  <c r="BP58" i="13" s="1"/>
  <c r="BD58" i="13"/>
  <c r="BQ58" i="13" s="1"/>
  <c r="BE58" i="13"/>
  <c r="BR58" i="13" s="1"/>
  <c r="BC59" i="13"/>
  <c r="BP59" i="13" s="1"/>
  <c r="BD59" i="13"/>
  <c r="BQ59" i="13" s="1"/>
  <c r="BE59" i="13"/>
  <c r="BR59" i="13" s="1"/>
  <c r="BC60" i="13"/>
  <c r="BP60" i="13" s="1"/>
  <c r="BD60" i="13"/>
  <c r="BQ60" i="13" s="1"/>
  <c r="BE60" i="13"/>
  <c r="BR60" i="13" s="1"/>
  <c r="BC61" i="13"/>
  <c r="BP61" i="13" s="1"/>
  <c r="BD61" i="13"/>
  <c r="BQ61" i="13" s="1"/>
  <c r="BE61" i="13"/>
  <c r="BR61" i="13" s="1"/>
  <c r="BC62" i="13"/>
  <c r="BP62" i="13" s="1"/>
  <c r="BD62" i="13"/>
  <c r="BQ62" i="13" s="1"/>
  <c r="BE62" i="13"/>
  <c r="BR62" i="13" s="1"/>
  <c r="BO24" i="13"/>
  <c r="BO25" i="13"/>
  <c r="BO27" i="13"/>
  <c r="BO28" i="13"/>
  <c r="BO29" i="13"/>
  <c r="BO30" i="13"/>
  <c r="BO31" i="13"/>
  <c r="BO32" i="13"/>
  <c r="BO33" i="13"/>
  <c r="BO34" i="13"/>
  <c r="BO35" i="13"/>
  <c r="BO36" i="13"/>
  <c r="BO37" i="13"/>
  <c r="BO38" i="13"/>
  <c r="BO39" i="13"/>
  <c r="BO40" i="13"/>
  <c r="BO41" i="13"/>
  <c r="BO42" i="13"/>
  <c r="BO43" i="13"/>
  <c r="BO44" i="13"/>
  <c r="BO45" i="13"/>
  <c r="BO46" i="13"/>
  <c r="BO47" i="13"/>
  <c r="BO48" i="13"/>
  <c r="BO49" i="13"/>
  <c r="BO50" i="13"/>
  <c r="BO51" i="13"/>
  <c r="BO52" i="13"/>
  <c r="BO53" i="13"/>
  <c r="BO54" i="13"/>
  <c r="BO55" i="13"/>
  <c r="BO56" i="13"/>
  <c r="BO57" i="13"/>
  <c r="BO58" i="13"/>
  <c r="BO59" i="13"/>
  <c r="BO60" i="13"/>
  <c r="BO61" i="13"/>
  <c r="BO62" i="13"/>
  <c r="AZ24" i="13"/>
  <c r="BA24" i="13" s="1"/>
  <c r="AZ25" i="13"/>
  <c r="BA25" i="13" s="1"/>
  <c r="AZ26" i="13"/>
  <c r="BA26" i="13" s="1"/>
  <c r="AZ27" i="13"/>
  <c r="AZ28" i="13"/>
  <c r="AZ29" i="13"/>
  <c r="AZ30" i="13"/>
  <c r="AZ31" i="13"/>
  <c r="AZ32" i="13"/>
  <c r="AZ33" i="13"/>
  <c r="AZ34" i="13"/>
  <c r="AZ35" i="13"/>
  <c r="AZ36" i="13"/>
  <c r="AZ37" i="13"/>
  <c r="AZ38" i="13"/>
  <c r="AZ39" i="13"/>
  <c r="AZ40" i="13"/>
  <c r="AZ41" i="13"/>
  <c r="AZ42" i="13"/>
  <c r="AZ43" i="13"/>
  <c r="AZ44" i="13"/>
  <c r="AZ45" i="13"/>
  <c r="AZ46" i="13"/>
  <c r="AZ47" i="13"/>
  <c r="AZ48" i="13"/>
  <c r="AZ49" i="13"/>
  <c r="AZ50" i="13"/>
  <c r="AZ51" i="13"/>
  <c r="AZ52" i="13"/>
  <c r="AZ53" i="13"/>
  <c r="AZ54" i="13"/>
  <c r="AZ55" i="13"/>
  <c r="AZ56" i="13"/>
  <c r="AZ57" i="13"/>
  <c r="AZ58" i="13"/>
  <c r="AZ59" i="13"/>
  <c r="AZ60" i="13"/>
  <c r="AZ61" i="13"/>
  <c r="AZ62" i="13"/>
  <c r="AX24" i="13"/>
  <c r="AY24" i="13" s="1"/>
  <c r="AX25" i="13"/>
  <c r="AY25" i="13" s="1"/>
  <c r="AX26" i="13"/>
  <c r="AY26" i="13" s="1"/>
  <c r="AX27" i="13"/>
  <c r="AX28" i="13"/>
  <c r="AX29" i="13"/>
  <c r="AX30" i="13"/>
  <c r="AX31" i="13"/>
  <c r="AX32" i="13"/>
  <c r="AX33" i="13"/>
  <c r="AX34" i="13"/>
  <c r="AX35" i="13"/>
  <c r="AX36" i="13"/>
  <c r="AX37" i="13"/>
  <c r="AX38" i="13"/>
  <c r="AX39" i="13"/>
  <c r="AX40" i="13"/>
  <c r="AX41" i="13"/>
  <c r="AX42" i="13"/>
  <c r="AX43" i="13"/>
  <c r="AX44" i="13"/>
  <c r="AX45" i="13"/>
  <c r="AX46" i="13"/>
  <c r="AX47" i="13"/>
  <c r="AX48" i="13"/>
  <c r="AX49" i="13"/>
  <c r="AX50" i="13"/>
  <c r="AX51" i="13"/>
  <c r="AX52" i="13"/>
  <c r="AX53" i="13"/>
  <c r="AX54" i="13"/>
  <c r="AX55" i="13"/>
  <c r="AX56" i="13"/>
  <c r="AX57" i="13"/>
  <c r="AX58" i="13"/>
  <c r="AX59" i="13"/>
  <c r="AX60" i="13"/>
  <c r="AX61" i="13"/>
  <c r="AX62" i="13"/>
  <c r="BE23" i="13"/>
  <c r="BR23" i="13" s="1"/>
  <c r="BD23" i="13"/>
  <c r="BQ23" i="13" s="1"/>
  <c r="BC23" i="13"/>
  <c r="AZ23" i="13"/>
  <c r="BA23" i="13" s="1"/>
  <c r="AX23" i="13"/>
  <c r="AY23" i="13" s="1"/>
  <c r="EC62" i="14"/>
  <c r="EB62" i="14"/>
  <c r="BS62" i="14"/>
  <c r="BO62" i="14"/>
  <c r="BN62" i="14"/>
  <c r="EC61" i="14"/>
  <c r="EB61" i="14"/>
  <c r="BO61" i="14"/>
  <c r="BN61" i="14"/>
  <c r="EC60" i="14"/>
  <c r="EB60" i="14"/>
  <c r="BS60" i="14"/>
  <c r="BO60" i="14"/>
  <c r="BN60" i="14"/>
  <c r="EC59" i="14"/>
  <c r="EB59" i="14"/>
  <c r="BO59" i="14"/>
  <c r="BN59" i="14"/>
  <c r="EC58" i="14"/>
  <c r="EB58" i="14"/>
  <c r="BO58" i="14"/>
  <c r="BN58" i="14"/>
  <c r="EC57" i="14"/>
  <c r="EB57" i="14"/>
  <c r="BS57" i="14"/>
  <c r="BQ57" i="14"/>
  <c r="BO57" i="14"/>
  <c r="BN57" i="14"/>
  <c r="EC56" i="14"/>
  <c r="EB56" i="14"/>
  <c r="BS56" i="14"/>
  <c r="BO56" i="14"/>
  <c r="BN56" i="14"/>
  <c r="EC55" i="14"/>
  <c r="EB55" i="14"/>
  <c r="BS55" i="14"/>
  <c r="BO55" i="14"/>
  <c r="BN55" i="14"/>
  <c r="EC54" i="14"/>
  <c r="EB54" i="14"/>
  <c r="BS54" i="14"/>
  <c r="BO54" i="14"/>
  <c r="BN54" i="14"/>
  <c r="EC53" i="14"/>
  <c r="EB53" i="14"/>
  <c r="BS53" i="14"/>
  <c r="BQ53" i="14"/>
  <c r="BO53" i="14"/>
  <c r="BN53" i="14"/>
  <c r="EC52" i="14"/>
  <c r="EB52" i="14"/>
  <c r="BQ52" i="14"/>
  <c r="BO52" i="14"/>
  <c r="BN52" i="14"/>
  <c r="EC51" i="14"/>
  <c r="EB51" i="14"/>
  <c r="BS51" i="14"/>
  <c r="BQ51" i="14"/>
  <c r="BO51" i="14"/>
  <c r="BN51" i="14"/>
  <c r="EC50" i="14"/>
  <c r="EB50" i="14"/>
  <c r="BQ50" i="14"/>
  <c r="BO50" i="14"/>
  <c r="BN50" i="14"/>
  <c r="EC49" i="14"/>
  <c r="EB49" i="14"/>
  <c r="BQ49" i="14"/>
  <c r="BO49" i="14"/>
  <c r="BN49" i="14"/>
  <c r="EC48" i="14"/>
  <c r="EB48" i="14"/>
  <c r="BS48" i="14"/>
  <c r="BQ48" i="14"/>
  <c r="BO48" i="14"/>
  <c r="BN48" i="14"/>
  <c r="EC47" i="14"/>
  <c r="EB47" i="14"/>
  <c r="BS47" i="14"/>
  <c r="BO47" i="14"/>
  <c r="BN47" i="14"/>
  <c r="EC46" i="14"/>
  <c r="EB46" i="14"/>
  <c r="BS46" i="14"/>
  <c r="BO46" i="14"/>
  <c r="BN46" i="14"/>
  <c r="EC45" i="14"/>
  <c r="EB45" i="14"/>
  <c r="BQ45" i="14"/>
  <c r="BO45" i="14"/>
  <c r="BN45" i="14"/>
  <c r="EC44" i="14"/>
  <c r="EB44" i="14"/>
  <c r="BQ44" i="14"/>
  <c r="BO44" i="14"/>
  <c r="BN44" i="14"/>
  <c r="EC43" i="14"/>
  <c r="EB43" i="14"/>
  <c r="BS43" i="14"/>
  <c r="BQ43" i="14"/>
  <c r="BO43" i="14"/>
  <c r="BN43" i="14"/>
  <c r="EC42" i="14"/>
  <c r="EB42" i="14"/>
  <c r="BS42" i="14"/>
  <c r="BO42" i="14"/>
  <c r="BN42" i="14"/>
  <c r="EC41" i="14"/>
  <c r="EB41" i="14"/>
  <c r="BS41" i="14"/>
  <c r="BQ41" i="14"/>
  <c r="BO41" i="14"/>
  <c r="BN41" i="14"/>
  <c r="EC40" i="14"/>
  <c r="EB40" i="14"/>
  <c r="BQ40" i="14"/>
  <c r="BO40" i="14"/>
  <c r="BN40" i="14"/>
  <c r="EC39" i="14"/>
  <c r="EB39" i="14"/>
  <c r="BS39" i="14"/>
  <c r="BQ39" i="14"/>
  <c r="BO39" i="14"/>
  <c r="BN39" i="14"/>
  <c r="EC38" i="14"/>
  <c r="EB38" i="14"/>
  <c r="BS38" i="14"/>
  <c r="BQ38" i="14"/>
  <c r="BO38" i="14"/>
  <c r="BN38" i="14"/>
  <c r="EC37" i="14"/>
  <c r="EB37" i="14"/>
  <c r="BS37" i="14"/>
  <c r="BQ37" i="14"/>
  <c r="BO37" i="14"/>
  <c r="BN37" i="14"/>
  <c r="EC36" i="14"/>
  <c r="EB36" i="14"/>
  <c r="BS36" i="14"/>
  <c r="BQ36" i="14"/>
  <c r="BO36" i="14"/>
  <c r="BN36" i="14"/>
  <c r="EC35" i="14"/>
  <c r="EB35" i="14"/>
  <c r="BO35" i="14"/>
  <c r="BN35" i="14"/>
  <c r="EC34" i="14"/>
  <c r="EB34" i="14"/>
  <c r="BS34" i="14"/>
  <c r="BQ34" i="14"/>
  <c r="BO34" i="14"/>
  <c r="BN34" i="14"/>
  <c r="EC33" i="14"/>
  <c r="EB33" i="14"/>
  <c r="BQ33" i="14"/>
  <c r="BO33" i="14"/>
  <c r="BN33" i="14"/>
  <c r="EC32" i="14"/>
  <c r="EB32" i="14"/>
  <c r="BS32" i="14"/>
  <c r="BQ32" i="14"/>
  <c r="BO32" i="14"/>
  <c r="BN32" i="14"/>
  <c r="EC31" i="14"/>
  <c r="EB31" i="14"/>
  <c r="BQ31" i="14"/>
  <c r="BO31" i="14"/>
  <c r="BN31" i="14"/>
  <c r="EC30" i="14"/>
  <c r="EB30" i="14"/>
  <c r="BS30" i="14"/>
  <c r="BQ30" i="14"/>
  <c r="BO30" i="14"/>
  <c r="BN30" i="14"/>
  <c r="EC29" i="14"/>
  <c r="EB29" i="14"/>
  <c r="BS29" i="14"/>
  <c r="BQ29" i="14"/>
  <c r="BO29" i="14"/>
  <c r="BN29" i="14"/>
  <c r="EC28" i="14"/>
  <c r="EB28" i="14"/>
  <c r="BS28" i="14"/>
  <c r="BQ28" i="14"/>
  <c r="BO28" i="14"/>
  <c r="BN28" i="14"/>
  <c r="EC27" i="14"/>
  <c r="EB27" i="14"/>
  <c r="BQ27" i="14"/>
  <c r="BO27" i="14"/>
  <c r="BN27" i="14"/>
  <c r="EC26" i="14"/>
  <c r="EB26" i="14"/>
  <c r="BO26" i="14"/>
  <c r="BN26" i="14"/>
  <c r="EC25" i="14"/>
  <c r="EB25" i="14"/>
  <c r="BQ25" i="14"/>
  <c r="BO25" i="14"/>
  <c r="BN25" i="14"/>
  <c r="EC24" i="14"/>
  <c r="EB24" i="14"/>
  <c r="BS24" i="14"/>
  <c r="BO24" i="14"/>
  <c r="BN24" i="14"/>
  <c r="EC23" i="14"/>
  <c r="EB23" i="14"/>
  <c r="BO23" i="14"/>
  <c r="BN23" i="14"/>
  <c r="BK23" i="14"/>
  <c r="BL23" i="14" s="1"/>
  <c r="BS23" i="14"/>
  <c r="BQ23" i="14"/>
  <c r="BW22" i="14"/>
  <c r="BV22" i="14"/>
  <c r="BU22" i="14"/>
  <c r="BT22" i="14"/>
  <c r="BR22" i="14"/>
  <c r="BP22" i="14"/>
  <c r="BY22" i="12"/>
  <c r="ED62" i="12"/>
  <c r="EC62" i="12"/>
  <c r="BU62" i="12"/>
  <c r="BS62" i="12"/>
  <c r="BQ62" i="12"/>
  <c r="BP62" i="12"/>
  <c r="ED61" i="12"/>
  <c r="EC61" i="12"/>
  <c r="BU61" i="12"/>
  <c r="BS61" i="12"/>
  <c r="BQ61" i="12"/>
  <c r="BP61" i="12"/>
  <c r="ED60" i="12"/>
  <c r="EC60" i="12"/>
  <c r="BU60" i="12"/>
  <c r="BS60" i="12"/>
  <c r="BQ60" i="12"/>
  <c r="BP60" i="12"/>
  <c r="ED59" i="12"/>
  <c r="EC59" i="12"/>
  <c r="BU59" i="12"/>
  <c r="BS59" i="12"/>
  <c r="BQ59" i="12"/>
  <c r="BP59" i="12"/>
  <c r="ED58" i="12"/>
  <c r="EC58" i="12"/>
  <c r="BU58" i="12"/>
  <c r="BS58" i="12"/>
  <c r="BQ58" i="12"/>
  <c r="BP58" i="12"/>
  <c r="ED57" i="12"/>
  <c r="EC57" i="12"/>
  <c r="BU57" i="12"/>
  <c r="BS57" i="12"/>
  <c r="BQ57" i="12"/>
  <c r="BP57" i="12"/>
  <c r="ED56" i="12"/>
  <c r="EC56" i="12"/>
  <c r="BU56" i="12"/>
  <c r="BS56" i="12"/>
  <c r="BQ56" i="12"/>
  <c r="BP56" i="12"/>
  <c r="ED55" i="12"/>
  <c r="EC55" i="12"/>
  <c r="BU55" i="12"/>
  <c r="BS55" i="12"/>
  <c r="BQ55" i="12"/>
  <c r="BP55" i="12"/>
  <c r="ED54" i="12"/>
  <c r="EC54" i="12"/>
  <c r="BU54" i="12"/>
  <c r="BS54" i="12"/>
  <c r="BQ54" i="12"/>
  <c r="BP54" i="12"/>
  <c r="ED53" i="12"/>
  <c r="EC53" i="12"/>
  <c r="BU53" i="12"/>
  <c r="BS53" i="12"/>
  <c r="BQ53" i="12"/>
  <c r="BP53" i="12"/>
  <c r="ED52" i="12"/>
  <c r="EC52" i="12"/>
  <c r="BU52" i="12"/>
  <c r="BS52" i="12"/>
  <c r="BQ52" i="12"/>
  <c r="BP52" i="12"/>
  <c r="ED51" i="12"/>
  <c r="EC51" i="12"/>
  <c r="BU51" i="12"/>
  <c r="BS51" i="12"/>
  <c r="BQ51" i="12"/>
  <c r="BP51" i="12"/>
  <c r="ED50" i="12"/>
  <c r="EC50" i="12"/>
  <c r="BU50" i="12"/>
  <c r="BS50" i="12"/>
  <c r="BQ50" i="12"/>
  <c r="BP50" i="12"/>
  <c r="ED49" i="12"/>
  <c r="EC49" i="12"/>
  <c r="BU49" i="12"/>
  <c r="BS49" i="12"/>
  <c r="BQ49" i="12"/>
  <c r="BP49" i="12"/>
  <c r="ED48" i="12"/>
  <c r="EC48" i="12"/>
  <c r="BU48" i="12"/>
  <c r="BS48" i="12"/>
  <c r="BQ48" i="12"/>
  <c r="BP48" i="12"/>
  <c r="ED47" i="12"/>
  <c r="EC47" i="12"/>
  <c r="BU47" i="12"/>
  <c r="BS47" i="12"/>
  <c r="BQ47" i="12"/>
  <c r="BP47" i="12"/>
  <c r="ED46" i="12"/>
  <c r="EC46" i="12"/>
  <c r="BU46" i="12"/>
  <c r="BS46" i="12"/>
  <c r="BQ46" i="12"/>
  <c r="BP46" i="12"/>
  <c r="ED45" i="12"/>
  <c r="EC45" i="12"/>
  <c r="BU45" i="12"/>
  <c r="BS45" i="12"/>
  <c r="BQ45" i="12"/>
  <c r="BP45" i="12"/>
  <c r="ED44" i="12"/>
  <c r="EC44" i="12"/>
  <c r="BU44" i="12"/>
  <c r="BS44" i="12"/>
  <c r="BQ44" i="12"/>
  <c r="BP44" i="12"/>
  <c r="ED43" i="12"/>
  <c r="EC43" i="12"/>
  <c r="BU43" i="12"/>
  <c r="BS43" i="12"/>
  <c r="BQ43" i="12"/>
  <c r="BP43" i="12"/>
  <c r="ED42" i="12"/>
  <c r="EC42" i="12"/>
  <c r="BU42" i="12"/>
  <c r="BS42" i="12"/>
  <c r="BQ42" i="12"/>
  <c r="BP42" i="12"/>
  <c r="ED41" i="12"/>
  <c r="EC41" i="12"/>
  <c r="BU41" i="12"/>
  <c r="BS41" i="12"/>
  <c r="BQ41" i="12"/>
  <c r="BP41" i="12"/>
  <c r="ED40" i="12"/>
  <c r="EC40" i="12"/>
  <c r="BU40" i="12"/>
  <c r="BS40" i="12"/>
  <c r="BQ40" i="12"/>
  <c r="BP40" i="12"/>
  <c r="ED39" i="12"/>
  <c r="EC39" i="12"/>
  <c r="BU39" i="12"/>
  <c r="BS39" i="12"/>
  <c r="BQ39" i="12"/>
  <c r="BP39" i="12"/>
  <c r="ED38" i="12"/>
  <c r="EC38" i="12"/>
  <c r="BU38" i="12"/>
  <c r="BS38" i="12"/>
  <c r="BQ38" i="12"/>
  <c r="BP38" i="12"/>
  <c r="ED37" i="12"/>
  <c r="EC37" i="12"/>
  <c r="BU37" i="12"/>
  <c r="BS37" i="12"/>
  <c r="BQ37" i="12"/>
  <c r="BP37" i="12"/>
  <c r="ED36" i="12"/>
  <c r="EC36" i="12"/>
  <c r="BU36" i="12"/>
  <c r="BS36" i="12"/>
  <c r="BQ36" i="12"/>
  <c r="BP36" i="12"/>
  <c r="ED35" i="12"/>
  <c r="EC35" i="12"/>
  <c r="BU35" i="12"/>
  <c r="BS35" i="12"/>
  <c r="BQ35" i="12"/>
  <c r="BP35" i="12"/>
  <c r="ED34" i="12"/>
  <c r="EC34" i="12"/>
  <c r="BU34" i="12"/>
  <c r="BS34" i="12"/>
  <c r="BQ34" i="12"/>
  <c r="BP34" i="12"/>
  <c r="ED33" i="12"/>
  <c r="EC33" i="12"/>
  <c r="BU33" i="12"/>
  <c r="BS33" i="12"/>
  <c r="BQ33" i="12"/>
  <c r="BP33" i="12"/>
  <c r="ED32" i="12"/>
  <c r="EC32" i="12"/>
  <c r="BU32" i="12"/>
  <c r="BS32" i="12"/>
  <c r="BQ32" i="12"/>
  <c r="BP32" i="12"/>
  <c r="ED31" i="12"/>
  <c r="EC31" i="12"/>
  <c r="BU31" i="12"/>
  <c r="BS31" i="12"/>
  <c r="BQ31" i="12"/>
  <c r="BP31" i="12"/>
  <c r="ED30" i="12"/>
  <c r="EC30" i="12"/>
  <c r="BU30" i="12"/>
  <c r="BS30" i="12"/>
  <c r="BQ30" i="12"/>
  <c r="BP30" i="12"/>
  <c r="ED29" i="12"/>
  <c r="EC29" i="12"/>
  <c r="BU29" i="12"/>
  <c r="BS29" i="12"/>
  <c r="BQ29" i="12"/>
  <c r="BP29" i="12"/>
  <c r="ED28" i="12"/>
  <c r="EC28" i="12"/>
  <c r="BU28" i="12"/>
  <c r="BS28" i="12"/>
  <c r="BQ28" i="12"/>
  <c r="BP28" i="12"/>
  <c r="ED27" i="12"/>
  <c r="EC27" i="12"/>
  <c r="BU27" i="12"/>
  <c r="BS27" i="12"/>
  <c r="BQ27" i="12"/>
  <c r="BP27" i="12"/>
  <c r="ED26" i="12"/>
  <c r="EC26" i="12"/>
  <c r="BU26" i="12"/>
  <c r="BS26" i="12"/>
  <c r="BQ26" i="12"/>
  <c r="BP26" i="12"/>
  <c r="ED25" i="12"/>
  <c r="EC25" i="12"/>
  <c r="BU25" i="12"/>
  <c r="BS25" i="12"/>
  <c r="BQ25" i="12"/>
  <c r="BP25" i="12"/>
  <c r="ED24" i="12"/>
  <c r="EC24" i="12"/>
  <c r="BU24" i="12"/>
  <c r="BS24" i="12"/>
  <c r="BQ24" i="12"/>
  <c r="BP24" i="12"/>
  <c r="ED23" i="12"/>
  <c r="EC23" i="12"/>
  <c r="BQ23" i="12"/>
  <c r="BP23" i="12"/>
  <c r="BL23" i="12"/>
  <c r="BM23" i="12" s="1"/>
  <c r="BU23" i="12"/>
  <c r="BS23" i="12"/>
  <c r="BZ22" i="12"/>
  <c r="BX22" i="12"/>
  <c r="BW22" i="12"/>
  <c r="BV22" i="12"/>
  <c r="BT22" i="12"/>
  <c r="BR22" i="12"/>
  <c r="DU62" i="13"/>
  <c r="BJ62" i="13"/>
  <c r="BI62" i="13"/>
  <c r="DU61" i="13"/>
  <c r="BJ61" i="13"/>
  <c r="BI61" i="13"/>
  <c r="DU60" i="13"/>
  <c r="BJ60" i="13"/>
  <c r="BI60" i="13"/>
  <c r="DU59" i="13"/>
  <c r="BJ59" i="13"/>
  <c r="BI59" i="13"/>
  <c r="DU58" i="13"/>
  <c r="BJ58" i="13"/>
  <c r="BI58" i="13"/>
  <c r="DU57" i="13"/>
  <c r="BJ57" i="13"/>
  <c r="BI57" i="13"/>
  <c r="DU56" i="13"/>
  <c r="BJ56" i="13"/>
  <c r="BI56" i="13"/>
  <c r="DU55" i="13"/>
  <c r="BJ55" i="13"/>
  <c r="BI55" i="13"/>
  <c r="DU54" i="13"/>
  <c r="BJ54" i="13"/>
  <c r="BI54" i="13"/>
  <c r="DU53" i="13"/>
  <c r="BJ53" i="13"/>
  <c r="BI53" i="13"/>
  <c r="DU52" i="13"/>
  <c r="BJ52" i="13"/>
  <c r="BI52" i="13"/>
  <c r="DU51" i="13"/>
  <c r="BJ51" i="13"/>
  <c r="BI51" i="13"/>
  <c r="DU50" i="13"/>
  <c r="BJ50" i="13"/>
  <c r="BI50" i="13"/>
  <c r="DU49" i="13"/>
  <c r="BJ49" i="13"/>
  <c r="BI49" i="13"/>
  <c r="DU48" i="13"/>
  <c r="BJ48" i="13"/>
  <c r="BI48" i="13"/>
  <c r="DU47" i="13"/>
  <c r="BJ47" i="13"/>
  <c r="BI47" i="13"/>
  <c r="DU46" i="13"/>
  <c r="BJ46" i="13"/>
  <c r="BI46" i="13"/>
  <c r="DU45" i="13"/>
  <c r="BJ45" i="13"/>
  <c r="BI45" i="13"/>
  <c r="DU44" i="13"/>
  <c r="BJ44" i="13"/>
  <c r="BI44" i="13"/>
  <c r="DU43" i="13"/>
  <c r="BJ43" i="13"/>
  <c r="BI43" i="13"/>
  <c r="DU42" i="13"/>
  <c r="BJ42" i="13"/>
  <c r="BI42" i="13"/>
  <c r="DU41" i="13"/>
  <c r="BJ41" i="13"/>
  <c r="BI41" i="13"/>
  <c r="DU40" i="13"/>
  <c r="BJ40" i="13"/>
  <c r="BI40" i="13"/>
  <c r="DU39" i="13"/>
  <c r="BJ39" i="13"/>
  <c r="BI39" i="13"/>
  <c r="DU38" i="13"/>
  <c r="BJ38" i="13"/>
  <c r="BI38" i="13"/>
  <c r="DU37" i="13"/>
  <c r="BJ37" i="13"/>
  <c r="BI37" i="13"/>
  <c r="DU36" i="13"/>
  <c r="BJ36" i="13"/>
  <c r="BI36" i="13"/>
  <c r="DU35" i="13"/>
  <c r="BJ35" i="13"/>
  <c r="BI35" i="13"/>
  <c r="DU34" i="13"/>
  <c r="BJ34" i="13"/>
  <c r="BI34" i="13"/>
  <c r="DU33" i="13"/>
  <c r="BJ33" i="13"/>
  <c r="BI33" i="13"/>
  <c r="DU32" i="13"/>
  <c r="BJ32" i="13"/>
  <c r="BI32" i="13"/>
  <c r="DU31" i="13"/>
  <c r="BJ31" i="13"/>
  <c r="BI31" i="13"/>
  <c r="DU30" i="13"/>
  <c r="BJ30" i="13"/>
  <c r="BI30" i="13"/>
  <c r="DU29" i="13"/>
  <c r="BJ29" i="13"/>
  <c r="BI29" i="13"/>
  <c r="DU28" i="13"/>
  <c r="BJ28" i="13"/>
  <c r="BI28" i="13"/>
  <c r="DU27" i="13"/>
  <c r="BJ27" i="13"/>
  <c r="BI27" i="13"/>
  <c r="DU26" i="13"/>
  <c r="BJ26" i="13"/>
  <c r="BI26" i="13"/>
  <c r="DU25" i="13"/>
  <c r="BJ25" i="13"/>
  <c r="BI25" i="13"/>
  <c r="DU24" i="13"/>
  <c r="BJ24" i="13"/>
  <c r="BI24" i="13"/>
  <c r="DV23" i="13"/>
  <c r="DU23" i="13"/>
  <c r="BJ23" i="13"/>
  <c r="BI23" i="13"/>
  <c r="BR22" i="13"/>
  <c r="BQ22" i="13"/>
  <c r="BP22" i="13"/>
  <c r="BO22" i="13"/>
  <c r="BM22" i="13"/>
  <c r="BK22" i="13"/>
  <c r="K37" i="10" l="1"/>
  <c r="DM56" i="14"/>
  <c r="K32" i="10"/>
  <c r="DM51" i="14"/>
  <c r="K18" i="10"/>
  <c r="DM37" i="14"/>
  <c r="K14" i="10"/>
  <c r="DM33" i="14"/>
  <c r="K35" i="10"/>
  <c r="DM54" i="14"/>
  <c r="K26" i="10"/>
  <c r="DM45" i="14"/>
  <c r="K12" i="10"/>
  <c r="DM31" i="14"/>
  <c r="K22" i="10"/>
  <c r="DM41" i="14"/>
  <c r="BX117" i="15"/>
  <c r="BU117" i="15"/>
  <c r="BR117" i="15"/>
  <c r="BO117" i="15"/>
  <c r="K24" i="15"/>
  <c r="BL25" i="14"/>
  <c r="AZ36" i="15"/>
  <c r="BL28" i="14"/>
  <c r="K34" i="10"/>
  <c r="DM53" i="14"/>
  <c r="K20" i="10"/>
  <c r="DM39" i="14"/>
  <c r="K30" i="10"/>
  <c r="DM49" i="14"/>
  <c r="K15" i="10"/>
  <c r="DM34" i="14"/>
  <c r="ED42" i="14"/>
  <c r="BL42" i="14"/>
  <c r="K27" i="10"/>
  <c r="DM46" i="14"/>
  <c r="K24" i="10"/>
  <c r="DM43" i="14"/>
  <c r="AZ9" i="15"/>
  <c r="BL24" i="14"/>
  <c r="K17" i="10"/>
  <c r="DM36" i="14"/>
  <c r="K28" i="10"/>
  <c r="DM47" i="14"/>
  <c r="K16" i="10"/>
  <c r="DM35" i="14"/>
  <c r="J29" i="10"/>
  <c r="BL48" i="14"/>
  <c r="AZ24" i="15"/>
  <c r="BE24" i="15" s="1"/>
  <c r="BL26" i="14"/>
  <c r="K25" i="10"/>
  <c r="DM44" i="14"/>
  <c r="K11" i="10"/>
  <c r="DM30" i="14"/>
  <c r="K36" i="10"/>
  <c r="DM55" i="14"/>
  <c r="ED50" i="14"/>
  <c r="BL50" i="14"/>
  <c r="K10" i="10"/>
  <c r="DM29" i="14"/>
  <c r="K36" i="15"/>
  <c r="BL27" i="14"/>
  <c r="K33" i="10"/>
  <c r="DM52" i="14"/>
  <c r="K19" i="10"/>
  <c r="DM38" i="14"/>
  <c r="K13" i="10"/>
  <c r="DM32" i="14"/>
  <c r="DL50" i="14"/>
  <c r="K21" i="10"/>
  <c r="DM40" i="14"/>
  <c r="BK52" i="13"/>
  <c r="AY52" i="13"/>
  <c r="BL52" i="13" s="1"/>
  <c r="BM35" i="13"/>
  <c r="BA35" i="13"/>
  <c r="BN35" i="13" s="1"/>
  <c r="BK55" i="13"/>
  <c r="AY55" i="13"/>
  <c r="BL55" i="13" s="1"/>
  <c r="BM46" i="13"/>
  <c r="BA46" i="13"/>
  <c r="BN46" i="13" s="1"/>
  <c r="BK53" i="13"/>
  <c r="AY53" i="13"/>
  <c r="BL53" i="13" s="1"/>
  <c r="BK45" i="13"/>
  <c r="AY45" i="13"/>
  <c r="BL45" i="13" s="1"/>
  <c r="BK37" i="13"/>
  <c r="AY37" i="13"/>
  <c r="BL37" i="13" s="1"/>
  <c r="BK29" i="13"/>
  <c r="AY29" i="13"/>
  <c r="BL29" i="13" s="1"/>
  <c r="BM52" i="13"/>
  <c r="BA52" i="13"/>
  <c r="BN52" i="13" s="1"/>
  <c r="BM44" i="13"/>
  <c r="BA44" i="13"/>
  <c r="BN44" i="13" s="1"/>
  <c r="BM36" i="13"/>
  <c r="BA36" i="13"/>
  <c r="BN36" i="13" s="1"/>
  <c r="BM28" i="13"/>
  <c r="BA28" i="13"/>
  <c r="BN28" i="13" s="1"/>
  <c r="BM51" i="13"/>
  <c r="BA51" i="13"/>
  <c r="BN51" i="13" s="1"/>
  <c r="BK51" i="13"/>
  <c r="AY51" i="13"/>
  <c r="BL51" i="13" s="1"/>
  <c r="BK43" i="13"/>
  <c r="AY43" i="13"/>
  <c r="BL43" i="13" s="1"/>
  <c r="BK35" i="13"/>
  <c r="AY35" i="13"/>
  <c r="BL35" i="13" s="1"/>
  <c r="BK27" i="13"/>
  <c r="AY27" i="13"/>
  <c r="BL27" i="13" s="1"/>
  <c r="BM50" i="13"/>
  <c r="BA50" i="13"/>
  <c r="BN50" i="13" s="1"/>
  <c r="BM42" i="13"/>
  <c r="BA42" i="13"/>
  <c r="BN42" i="13" s="1"/>
  <c r="BM34" i="13"/>
  <c r="BA34" i="13"/>
  <c r="BN34" i="13" s="1"/>
  <c r="BK44" i="13"/>
  <c r="AY44" i="13"/>
  <c r="BL44" i="13" s="1"/>
  <c r="BM27" i="13"/>
  <c r="BA27" i="13"/>
  <c r="BN27" i="13" s="1"/>
  <c r="BK50" i="13"/>
  <c r="AY50" i="13"/>
  <c r="BL50" i="13" s="1"/>
  <c r="BK42" i="13"/>
  <c r="AY42" i="13"/>
  <c r="BL42" i="13" s="1"/>
  <c r="BK34" i="13"/>
  <c r="AY34" i="13"/>
  <c r="BL34" i="13" s="1"/>
  <c r="BM49" i="13"/>
  <c r="BA49" i="13"/>
  <c r="BN49" i="13" s="1"/>
  <c r="BM41" i="13"/>
  <c r="BA41" i="13"/>
  <c r="BN41" i="13" s="1"/>
  <c r="BM33" i="13"/>
  <c r="BA33" i="13"/>
  <c r="BN33" i="13" s="1"/>
  <c r="BK28" i="13"/>
  <c r="AY28" i="13"/>
  <c r="BL28" i="13" s="1"/>
  <c r="BM48" i="13"/>
  <c r="BA48" i="13"/>
  <c r="BN48" i="13" s="1"/>
  <c r="BM40" i="13"/>
  <c r="BA40" i="13"/>
  <c r="BN40" i="13" s="1"/>
  <c r="BM32" i="13"/>
  <c r="BA32" i="13"/>
  <c r="BN32" i="13" s="1"/>
  <c r="BK49" i="13"/>
  <c r="AY49" i="13"/>
  <c r="BL49" i="13" s="1"/>
  <c r="BK41" i="13"/>
  <c r="AY41" i="13"/>
  <c r="BL41" i="13" s="1"/>
  <c r="BK33" i="13"/>
  <c r="AY33" i="13"/>
  <c r="BL33" i="13" s="1"/>
  <c r="BM56" i="13"/>
  <c r="BA56" i="13"/>
  <c r="BN56" i="13" s="1"/>
  <c r="BK56" i="13"/>
  <c r="AY56" i="13"/>
  <c r="BL56" i="13" s="1"/>
  <c r="BK48" i="13"/>
  <c r="AY48" i="13"/>
  <c r="BL48" i="13" s="1"/>
  <c r="BK40" i="13"/>
  <c r="AY40" i="13"/>
  <c r="BL40" i="13" s="1"/>
  <c r="BK32" i="13"/>
  <c r="AY32" i="13"/>
  <c r="BL32" i="13" s="1"/>
  <c r="BM55" i="13"/>
  <c r="BA55" i="13"/>
  <c r="BN55" i="13" s="1"/>
  <c r="BM47" i="13"/>
  <c r="BA47" i="13"/>
  <c r="BN47" i="13" s="1"/>
  <c r="BM39" i="13"/>
  <c r="BA39" i="13"/>
  <c r="BN39" i="13" s="1"/>
  <c r="BM31" i="13"/>
  <c r="BA31" i="13"/>
  <c r="BN31" i="13" s="1"/>
  <c r="BK36" i="13"/>
  <c r="AY36" i="13"/>
  <c r="BL36" i="13" s="1"/>
  <c r="BK39" i="13"/>
  <c r="AY39" i="13"/>
  <c r="BL39" i="13" s="1"/>
  <c r="BM38" i="13"/>
  <c r="BA38" i="13"/>
  <c r="BN38" i="13" s="1"/>
  <c r="BM43" i="13"/>
  <c r="BA43" i="13"/>
  <c r="BN43" i="13" s="1"/>
  <c r="BK47" i="13"/>
  <c r="AY47" i="13"/>
  <c r="BL47" i="13" s="1"/>
  <c r="BK31" i="13"/>
  <c r="AY31" i="13"/>
  <c r="BL31" i="13" s="1"/>
  <c r="BM54" i="13"/>
  <c r="BA54" i="13"/>
  <c r="BN54" i="13" s="1"/>
  <c r="BM30" i="13"/>
  <c r="BA30" i="13"/>
  <c r="BN30" i="13" s="1"/>
  <c r="BK54" i="13"/>
  <c r="AY54" i="13"/>
  <c r="BL54" i="13" s="1"/>
  <c r="BK46" i="13"/>
  <c r="AY46" i="13"/>
  <c r="BL46" i="13" s="1"/>
  <c r="BK38" i="13"/>
  <c r="AY38" i="13"/>
  <c r="BL38" i="13" s="1"/>
  <c r="BK30" i="13"/>
  <c r="AY30" i="13"/>
  <c r="BL30" i="13" s="1"/>
  <c r="BM53" i="13"/>
  <c r="BA53" i="13"/>
  <c r="BN53" i="13" s="1"/>
  <c r="BM45" i="13"/>
  <c r="BA45" i="13"/>
  <c r="BN45" i="13" s="1"/>
  <c r="BM37" i="13"/>
  <c r="BA37" i="13"/>
  <c r="BN37" i="13" s="1"/>
  <c r="BM29" i="13"/>
  <c r="BA29" i="13"/>
  <c r="BN29" i="13" s="1"/>
  <c r="BX157" i="15"/>
  <c r="BU157" i="15"/>
  <c r="BR157" i="15"/>
  <c r="BO157" i="15"/>
  <c r="BE157" i="15"/>
  <c r="BX7" i="15"/>
  <c r="BU7" i="15"/>
  <c r="BR7" i="15"/>
  <c r="BO7" i="15"/>
  <c r="AI211" i="15"/>
  <c r="Z211" i="15"/>
  <c r="AF211" i="15"/>
  <c r="AC211" i="15"/>
  <c r="AI130" i="15"/>
  <c r="Z130" i="15"/>
  <c r="AF130" i="15"/>
  <c r="AC130" i="15"/>
  <c r="P130" i="15"/>
  <c r="BX130" i="15"/>
  <c r="BU130" i="15"/>
  <c r="BR130" i="15"/>
  <c r="BO130" i="15"/>
  <c r="G19" i="10"/>
  <c r="DN38" i="12"/>
  <c r="G8" i="10"/>
  <c r="DN27" i="12"/>
  <c r="AI103" i="15"/>
  <c r="AC103" i="15"/>
  <c r="AF103" i="15"/>
  <c r="Z103" i="15"/>
  <c r="BX196" i="15"/>
  <c r="BU196" i="15"/>
  <c r="BR196" i="15"/>
  <c r="BO196" i="15"/>
  <c r="Z223" i="15"/>
  <c r="AI223" i="15"/>
  <c r="AF223" i="15"/>
  <c r="AC223" i="15"/>
  <c r="G16" i="10"/>
  <c r="DN35" i="12"/>
  <c r="G36" i="10"/>
  <c r="DN55" i="12"/>
  <c r="BX88" i="15"/>
  <c r="BU88" i="15"/>
  <c r="BR88" i="15"/>
  <c r="BO88" i="15"/>
  <c r="AI88" i="15"/>
  <c r="Z88" i="15"/>
  <c r="AC88" i="15"/>
  <c r="AF88" i="15"/>
  <c r="Z76" i="15"/>
  <c r="AI76" i="15"/>
  <c r="AF76" i="15"/>
  <c r="AC76" i="15"/>
  <c r="G33" i="10"/>
  <c r="DN52" i="12"/>
  <c r="AC22" i="15"/>
  <c r="AI22" i="15"/>
  <c r="AF22" i="15"/>
  <c r="Z22" i="15"/>
  <c r="G12" i="10"/>
  <c r="DN31" i="12"/>
  <c r="G24" i="10"/>
  <c r="DN43" i="12"/>
  <c r="BX76" i="15"/>
  <c r="BU76" i="15"/>
  <c r="BR76" i="15"/>
  <c r="BO76" i="15"/>
  <c r="BX115" i="15"/>
  <c r="BU115" i="15"/>
  <c r="BR115" i="15"/>
  <c r="BO115" i="15"/>
  <c r="Z169" i="15"/>
  <c r="AI169" i="15"/>
  <c r="AF169" i="15"/>
  <c r="AC169" i="15"/>
  <c r="G7" i="10"/>
  <c r="DN26" i="12"/>
  <c r="G30" i="10"/>
  <c r="DN49" i="12"/>
  <c r="AI61" i="15"/>
  <c r="AF61" i="15"/>
  <c r="AC61" i="15"/>
  <c r="Z61" i="15"/>
  <c r="AI142" i="15"/>
  <c r="Z142" i="15"/>
  <c r="AF142" i="15"/>
  <c r="AC142" i="15"/>
  <c r="AI115" i="15"/>
  <c r="Z115" i="15"/>
  <c r="AF115" i="15"/>
  <c r="AC115" i="15"/>
  <c r="G31" i="10"/>
  <c r="DN50" i="12"/>
  <c r="BX22" i="15"/>
  <c r="BU22" i="15"/>
  <c r="BR22" i="15"/>
  <c r="BO22" i="15"/>
  <c r="AI184" i="15"/>
  <c r="Z184" i="15"/>
  <c r="AF184" i="15"/>
  <c r="AC184" i="15"/>
  <c r="P184" i="15"/>
  <c r="G9" i="10"/>
  <c r="DN28" i="12"/>
  <c r="BX211" i="15"/>
  <c r="BU211" i="15"/>
  <c r="BR211" i="15"/>
  <c r="BO211" i="15"/>
  <c r="G14" i="10"/>
  <c r="DN33" i="12"/>
  <c r="G6" i="10"/>
  <c r="DN25" i="12"/>
  <c r="AC49" i="15"/>
  <c r="Z49" i="15"/>
  <c r="AI49" i="15"/>
  <c r="AF49" i="15"/>
  <c r="BX169" i="15"/>
  <c r="BU169" i="15"/>
  <c r="BR169" i="15"/>
  <c r="BO169" i="15"/>
  <c r="G13" i="10"/>
  <c r="DN32" i="12"/>
  <c r="BX184" i="15"/>
  <c r="BU184" i="15"/>
  <c r="BR184" i="15"/>
  <c r="BO184" i="15"/>
  <c r="AI157" i="15"/>
  <c r="Z157" i="15"/>
  <c r="AF157" i="15"/>
  <c r="AC157" i="15"/>
  <c r="BX34" i="15"/>
  <c r="BU34" i="15"/>
  <c r="BR34" i="15"/>
  <c r="BO34" i="15"/>
  <c r="BX103" i="15"/>
  <c r="BU103" i="15"/>
  <c r="BR103" i="15"/>
  <c r="BO103" i="15"/>
  <c r="P22" i="15"/>
  <c r="BX142" i="15"/>
  <c r="BU142" i="15"/>
  <c r="BR142" i="15"/>
  <c r="BO142" i="15"/>
  <c r="P76" i="15"/>
  <c r="BX61" i="15"/>
  <c r="BU61" i="15"/>
  <c r="BR61" i="15"/>
  <c r="BO61" i="15"/>
  <c r="BE61" i="15"/>
  <c r="AI34" i="15"/>
  <c r="Z34" i="15"/>
  <c r="AC34" i="15"/>
  <c r="AF34" i="15"/>
  <c r="BX49" i="15"/>
  <c r="BU49" i="15"/>
  <c r="BR49" i="15"/>
  <c r="BO49" i="15"/>
  <c r="BX223" i="15"/>
  <c r="BU223" i="15"/>
  <c r="BR223" i="15"/>
  <c r="BO223" i="15"/>
  <c r="AI196" i="15"/>
  <c r="AF196" i="15"/>
  <c r="AC196" i="15"/>
  <c r="Z196" i="15"/>
  <c r="BE184" i="15"/>
  <c r="G27" i="10"/>
  <c r="DN46" i="12"/>
  <c r="G5" i="10"/>
  <c r="DN24" i="12"/>
  <c r="G34" i="10"/>
  <c r="DN53" i="12"/>
  <c r="G22" i="10"/>
  <c r="DN41" i="12"/>
  <c r="G23" i="10"/>
  <c r="DN42" i="12"/>
  <c r="Z265" i="15"/>
  <c r="AF265" i="15"/>
  <c r="AI265" i="15"/>
  <c r="AC265" i="15"/>
  <c r="BO250" i="15"/>
  <c r="BX250" i="15"/>
  <c r="BU250" i="15"/>
  <c r="BR250" i="15"/>
  <c r="AF250" i="15"/>
  <c r="AC250" i="15"/>
  <c r="Z250" i="15"/>
  <c r="AI250" i="15"/>
  <c r="BO238" i="15"/>
  <c r="BR238" i="15"/>
  <c r="BX238" i="15"/>
  <c r="BU238" i="15"/>
  <c r="BR265" i="15"/>
  <c r="BX265" i="15"/>
  <c r="BO265" i="15"/>
  <c r="BU265" i="15"/>
  <c r="AF238" i="15"/>
  <c r="AI238" i="15"/>
  <c r="AC238" i="15"/>
  <c r="Z238" i="15"/>
  <c r="BE265" i="15"/>
  <c r="BE238" i="15"/>
  <c r="BM57" i="13"/>
  <c r="BA57" i="13"/>
  <c r="BN57" i="13" s="1"/>
  <c r="P238" i="15"/>
  <c r="K42" i="10"/>
  <c r="DM61" i="14"/>
  <c r="K38" i="10"/>
  <c r="DM57" i="14"/>
  <c r="K41" i="10"/>
  <c r="DM60" i="14"/>
  <c r="K43" i="10"/>
  <c r="DM62" i="14"/>
  <c r="K39" i="10"/>
  <c r="DM58" i="14"/>
  <c r="K40" i="10"/>
  <c r="DM59" i="14"/>
  <c r="BK62" i="13"/>
  <c r="AY62" i="13"/>
  <c r="BL62" i="13" s="1"/>
  <c r="BM62" i="13"/>
  <c r="BA62" i="13"/>
  <c r="BN62" i="13" s="1"/>
  <c r="BK61" i="13"/>
  <c r="AY61" i="13"/>
  <c r="BL61" i="13" s="1"/>
  <c r="BM61" i="13"/>
  <c r="BA61" i="13"/>
  <c r="BN61" i="13" s="1"/>
  <c r="BK60" i="13"/>
  <c r="AY60" i="13"/>
  <c r="BL60" i="13" s="1"/>
  <c r="BM60" i="13"/>
  <c r="BA60" i="13"/>
  <c r="BN60" i="13" s="1"/>
  <c r="BK59" i="13"/>
  <c r="AY59" i="13"/>
  <c r="BL59" i="13" s="1"/>
  <c r="BM59" i="13"/>
  <c r="BA59" i="13"/>
  <c r="BN59" i="13" s="1"/>
  <c r="BM58" i="13"/>
  <c r="BA58" i="13"/>
  <c r="BN58" i="13" s="1"/>
  <c r="BK58" i="13"/>
  <c r="AY58" i="13"/>
  <c r="BL58" i="13" s="1"/>
  <c r="BK57" i="13"/>
  <c r="AY57" i="13"/>
  <c r="BL57" i="13" s="1"/>
  <c r="G43" i="10"/>
  <c r="DN62" i="12"/>
  <c r="G38" i="10"/>
  <c r="DN57" i="12"/>
  <c r="G40" i="10"/>
  <c r="DN59" i="12"/>
  <c r="G39" i="10"/>
  <c r="DN58" i="12"/>
  <c r="P250" i="15"/>
  <c r="ED48" i="14"/>
  <c r="AZ171" i="15"/>
  <c r="DL48" i="14"/>
  <c r="J34" i="10"/>
  <c r="K213" i="15"/>
  <c r="J20" i="10"/>
  <c r="K117" i="15"/>
  <c r="J30" i="10"/>
  <c r="K186" i="15"/>
  <c r="BE169" i="15"/>
  <c r="BE117" i="15"/>
  <c r="J17" i="10"/>
  <c r="AZ90" i="15"/>
  <c r="J42" i="10"/>
  <c r="K267" i="15"/>
  <c r="J28" i="10"/>
  <c r="K171" i="15"/>
  <c r="J38" i="10"/>
  <c r="K240" i="15"/>
  <c r="BE88" i="15"/>
  <c r="J25" i="10"/>
  <c r="AZ144" i="15"/>
  <c r="J11" i="10"/>
  <c r="AZ51" i="15"/>
  <c r="J36" i="10"/>
  <c r="K225" i="15"/>
  <c r="BE223" i="15"/>
  <c r="P196" i="15"/>
  <c r="P265" i="15"/>
  <c r="J33" i="10"/>
  <c r="AZ198" i="15"/>
  <c r="J19" i="10"/>
  <c r="AZ105" i="15"/>
  <c r="J13" i="10"/>
  <c r="AZ63" i="15"/>
  <c r="J39" i="10"/>
  <c r="AZ240" i="15"/>
  <c r="BE196" i="15"/>
  <c r="P115" i="15"/>
  <c r="J16" i="10"/>
  <c r="K90" i="15"/>
  <c r="J41" i="10"/>
  <c r="AZ252" i="15"/>
  <c r="J27" i="10"/>
  <c r="AZ159" i="15"/>
  <c r="J37" i="10"/>
  <c r="AZ225" i="15"/>
  <c r="J15" i="10"/>
  <c r="AZ78" i="15"/>
  <c r="J23" i="10"/>
  <c r="AZ132" i="15"/>
  <c r="P103" i="15"/>
  <c r="BE250" i="15"/>
  <c r="BE142" i="15"/>
  <c r="P223" i="15"/>
  <c r="J24" i="10"/>
  <c r="K144" i="15"/>
  <c r="J35" i="10"/>
  <c r="AZ213" i="15"/>
  <c r="J32" i="10"/>
  <c r="K198" i="15"/>
  <c r="J18" i="10"/>
  <c r="K105" i="15"/>
  <c r="J43" i="10"/>
  <c r="AZ267" i="15"/>
  <c r="J14" i="10"/>
  <c r="K78" i="15"/>
  <c r="J31" i="10"/>
  <c r="AZ186" i="15"/>
  <c r="BE211" i="15"/>
  <c r="BE76" i="15"/>
  <c r="BE115" i="15"/>
  <c r="P169" i="15"/>
  <c r="J40" i="10"/>
  <c r="K252" i="15"/>
  <c r="J26" i="10"/>
  <c r="K159" i="15"/>
  <c r="J12" i="10"/>
  <c r="K63" i="15"/>
  <c r="J22" i="10"/>
  <c r="K132" i="15"/>
  <c r="P36" i="15"/>
  <c r="J10" i="10"/>
  <c r="K51" i="15"/>
  <c r="BE49" i="15"/>
  <c r="P49" i="15"/>
  <c r="DL58" i="14"/>
  <c r="ED58" i="14"/>
  <c r="P24" i="15"/>
  <c r="DL34" i="14"/>
  <c r="ED34" i="14"/>
  <c r="DL42" i="14"/>
  <c r="BM26" i="13"/>
  <c r="BK26" i="13"/>
  <c r="BM25" i="13"/>
  <c r="BK25" i="13"/>
  <c r="BM24" i="13"/>
  <c r="BK24" i="13"/>
  <c r="ED24" i="14"/>
  <c r="J5" i="10"/>
  <c r="J7" i="10"/>
  <c r="J6" i="10"/>
  <c r="K9" i="15"/>
  <c r="K4" i="10"/>
  <c r="J4" i="10"/>
  <c r="BM23" i="13"/>
  <c r="K7" i="15"/>
  <c r="G4" i="10"/>
  <c r="F4" i="10"/>
  <c r="BG66" i="14"/>
  <c r="J9" i="10"/>
  <c r="J8" i="10"/>
  <c r="BF59" i="13"/>
  <c r="BG59" i="13" s="1"/>
  <c r="BF51" i="13"/>
  <c r="BG51" i="13" s="1"/>
  <c r="BF43" i="13"/>
  <c r="BG43" i="13" s="1"/>
  <c r="BF35" i="13"/>
  <c r="BG35" i="13" s="1"/>
  <c r="BF27" i="13"/>
  <c r="ED59" i="14"/>
  <c r="DL59" i="14"/>
  <c r="DL45" i="14"/>
  <c r="ED45" i="14"/>
  <c r="ED31" i="14"/>
  <c r="DL31" i="14"/>
  <c r="ED41" i="14"/>
  <c r="DL41" i="14"/>
  <c r="BF58" i="13"/>
  <c r="BG58" i="13" s="1"/>
  <c r="BF50" i="13"/>
  <c r="BG50" i="13" s="1"/>
  <c r="BF42" i="13"/>
  <c r="BG42" i="13" s="1"/>
  <c r="BF34" i="13"/>
  <c r="BG34" i="13" s="1"/>
  <c r="BT63" i="13"/>
  <c r="BT65" i="13" s="1"/>
  <c r="DL28" i="14"/>
  <c r="ED28" i="14"/>
  <c r="DL53" i="14"/>
  <c r="ED53" i="14"/>
  <c r="ED39" i="14"/>
  <c r="DL39" i="14"/>
  <c r="ED49" i="14"/>
  <c r="DL49" i="14"/>
  <c r="BF57" i="13"/>
  <c r="BG57" i="13" s="1"/>
  <c r="BF49" i="13"/>
  <c r="BG49" i="13" s="1"/>
  <c r="BF41" i="13"/>
  <c r="BG41" i="13" s="1"/>
  <c r="BF33" i="13"/>
  <c r="BG33" i="13" s="1"/>
  <c r="DL36" i="14"/>
  <c r="ED36" i="14"/>
  <c r="DL61" i="14"/>
  <c r="ED61" i="14"/>
  <c r="ED47" i="14"/>
  <c r="DL47" i="14"/>
  <c r="ED57" i="14"/>
  <c r="DL57" i="14"/>
  <c r="BF56" i="13"/>
  <c r="BG56" i="13" s="1"/>
  <c r="BF48" i="13"/>
  <c r="BG48" i="13" s="1"/>
  <c r="BF40" i="13"/>
  <c r="BG40" i="13" s="1"/>
  <c r="BF32" i="13"/>
  <c r="BG32" i="13" s="1"/>
  <c r="CN63" i="13"/>
  <c r="CN65" i="13" s="1"/>
  <c r="DL44" i="14"/>
  <c r="ED44" i="14"/>
  <c r="DL30" i="14"/>
  <c r="ED30" i="14"/>
  <c r="ED55" i="14"/>
  <c r="DL55" i="14"/>
  <c r="BF55" i="13"/>
  <c r="BG55" i="13" s="1"/>
  <c r="BF47" i="13"/>
  <c r="BG47" i="13" s="1"/>
  <c r="BF39" i="13"/>
  <c r="BG39" i="13" s="1"/>
  <c r="BF31" i="13"/>
  <c r="BG31" i="13" s="1"/>
  <c r="ED27" i="14"/>
  <c r="DL27" i="14"/>
  <c r="DL52" i="14"/>
  <c r="ED52" i="14"/>
  <c r="DL38" i="14"/>
  <c r="ED38" i="14"/>
  <c r="ED32" i="14"/>
  <c r="DL32" i="14"/>
  <c r="BF62" i="13"/>
  <c r="BG62" i="13" s="1"/>
  <c r="BF54" i="13"/>
  <c r="BG54" i="13" s="1"/>
  <c r="BF46" i="13"/>
  <c r="BG46" i="13" s="1"/>
  <c r="BF38" i="13"/>
  <c r="BG38" i="13" s="1"/>
  <c r="BF30" i="13"/>
  <c r="BG30" i="13" s="1"/>
  <c r="ED35" i="14"/>
  <c r="DL35" i="14"/>
  <c r="DL60" i="14"/>
  <c r="ED60" i="14"/>
  <c r="DL46" i="14"/>
  <c r="ED46" i="14"/>
  <c r="ED56" i="14"/>
  <c r="DL56" i="14"/>
  <c r="BF61" i="13"/>
  <c r="BG61" i="13" s="1"/>
  <c r="BF53" i="13"/>
  <c r="BG53" i="13" s="1"/>
  <c r="BF45" i="13"/>
  <c r="BG45" i="13" s="1"/>
  <c r="BF37" i="13"/>
  <c r="BG37" i="13" s="1"/>
  <c r="BF29" i="13"/>
  <c r="BG29" i="13" s="1"/>
  <c r="ED43" i="14"/>
  <c r="DL43" i="14"/>
  <c r="DL29" i="14"/>
  <c r="ED29" i="14"/>
  <c r="DL54" i="14"/>
  <c r="ED54" i="14"/>
  <c r="BF60" i="13"/>
  <c r="BG60" i="13" s="1"/>
  <c r="BF52" i="13"/>
  <c r="BG52" i="13" s="1"/>
  <c r="BF44" i="13"/>
  <c r="BG44" i="13" s="1"/>
  <c r="BF36" i="13"/>
  <c r="BG36" i="13" s="1"/>
  <c r="BF28" i="13"/>
  <c r="CF63" i="13"/>
  <c r="CF65" i="13" s="1"/>
  <c r="ED51" i="14"/>
  <c r="DL51" i="14"/>
  <c r="DL37" i="14"/>
  <c r="ED37" i="14"/>
  <c r="DL62" i="14"/>
  <c r="ED62" i="14"/>
  <c r="ED33" i="14"/>
  <c r="DL33" i="14"/>
  <c r="ED25" i="14"/>
  <c r="DL25" i="14"/>
  <c r="DL24" i="14"/>
  <c r="BP63" i="14"/>
  <c r="BP65" i="14" s="1"/>
  <c r="BW63" i="14"/>
  <c r="BW65" i="14" s="1"/>
  <c r="BE66" i="14"/>
  <c r="CB63" i="13"/>
  <c r="CB65" i="13" s="1"/>
  <c r="CD63" i="13"/>
  <c r="CD65" i="13" s="1"/>
  <c r="BF26" i="13"/>
  <c r="BC64" i="13"/>
  <c r="BC66" i="13" s="1"/>
  <c r="CJ63" i="13"/>
  <c r="CJ65" i="13" s="1"/>
  <c r="BV63" i="13"/>
  <c r="BV65" i="13" s="1"/>
  <c r="BX63" i="13"/>
  <c r="BX65" i="13" s="1"/>
  <c r="BZ63" i="13"/>
  <c r="BZ65" i="13" s="1"/>
  <c r="BF24" i="13"/>
  <c r="CL63" i="13"/>
  <c r="CL65" i="13" s="1"/>
  <c r="DL26" i="14"/>
  <c r="ED26" i="14"/>
  <c r="BB64" i="13"/>
  <c r="BO63" i="13" s="1"/>
  <c r="BO65" i="13" s="1"/>
  <c r="BF25" i="13"/>
  <c r="CH63" i="13"/>
  <c r="CH65" i="13" s="1"/>
  <c r="BL23" i="13"/>
  <c r="BK23" i="13"/>
  <c r="EE23" i="12"/>
  <c r="DM23" i="12"/>
  <c r="BL64" i="12"/>
  <c r="DR20" i="12" s="1"/>
  <c r="BU63" i="14"/>
  <c r="BU65" i="14" s="1"/>
  <c r="BV63" i="14"/>
  <c r="BV65" i="14" s="1"/>
  <c r="BI66" i="14"/>
  <c r="ED23" i="14"/>
  <c r="DL23" i="14"/>
  <c r="BK64" i="14"/>
  <c r="AZ64" i="13"/>
  <c r="BE64" i="13"/>
  <c r="BD64" i="13"/>
  <c r="BP23" i="13"/>
  <c r="BO23" i="13"/>
  <c r="AX64" i="13"/>
  <c r="BF23" i="13"/>
  <c r="BG23" i="13" s="1"/>
  <c r="BX105" i="15" l="1"/>
  <c r="BU105" i="15"/>
  <c r="BR105" i="15"/>
  <c r="BO105" i="15"/>
  <c r="K29" i="10"/>
  <c r="DM48" i="14"/>
  <c r="BX225" i="15"/>
  <c r="BU225" i="15"/>
  <c r="BR225" i="15"/>
  <c r="BO225" i="15"/>
  <c r="AC90" i="15"/>
  <c r="AI90" i="15"/>
  <c r="AF90" i="15"/>
  <c r="Z90" i="15"/>
  <c r="K9" i="10"/>
  <c r="DM28" i="14"/>
  <c r="Z63" i="15"/>
  <c r="AI63" i="15"/>
  <c r="AF63" i="15"/>
  <c r="AC63" i="15"/>
  <c r="Z117" i="15"/>
  <c r="AI117" i="15"/>
  <c r="AF117" i="15"/>
  <c r="AC117" i="15"/>
  <c r="K8" i="10"/>
  <c r="DM27" i="14"/>
  <c r="AC51" i="15"/>
  <c r="AI51" i="15"/>
  <c r="AF51" i="15"/>
  <c r="Z51" i="15"/>
  <c r="AI159" i="15"/>
  <c r="Z159" i="15"/>
  <c r="AF159" i="15"/>
  <c r="AC159" i="15"/>
  <c r="BX186" i="15"/>
  <c r="BU186" i="15"/>
  <c r="BR186" i="15"/>
  <c r="BO186" i="15"/>
  <c r="Z198" i="15"/>
  <c r="AI198" i="15"/>
  <c r="AC198" i="15"/>
  <c r="AF198" i="15"/>
  <c r="BX159" i="15"/>
  <c r="BU159" i="15"/>
  <c r="BR159" i="15"/>
  <c r="BO159" i="15"/>
  <c r="BX90" i="15"/>
  <c r="BU90" i="15"/>
  <c r="BR90" i="15"/>
  <c r="BO90" i="15"/>
  <c r="AC213" i="15"/>
  <c r="AI213" i="15"/>
  <c r="AF213" i="15"/>
  <c r="Z213" i="15"/>
  <c r="AI36" i="15"/>
  <c r="AC36" i="15"/>
  <c r="Z36" i="15"/>
  <c r="AF36" i="15"/>
  <c r="Z24" i="15"/>
  <c r="AI24" i="15"/>
  <c r="AF24" i="15"/>
  <c r="AC24" i="15"/>
  <c r="AC132" i="15"/>
  <c r="AI132" i="15"/>
  <c r="AF132" i="15"/>
  <c r="Z132" i="15"/>
  <c r="AC186" i="15"/>
  <c r="AI186" i="15"/>
  <c r="Z186" i="15"/>
  <c r="AF186" i="15"/>
  <c r="BX51" i="15"/>
  <c r="BU51" i="15"/>
  <c r="BR51" i="15"/>
  <c r="BO51" i="15"/>
  <c r="BX198" i="15"/>
  <c r="BU198" i="15"/>
  <c r="BR198" i="15"/>
  <c r="BO198" i="15"/>
  <c r="BX36" i="15"/>
  <c r="BU36" i="15"/>
  <c r="BR36" i="15"/>
  <c r="BO36" i="15"/>
  <c r="K5" i="10"/>
  <c r="DM24" i="14"/>
  <c r="AI105" i="15"/>
  <c r="AC105" i="15"/>
  <c r="Z105" i="15"/>
  <c r="AF105" i="15"/>
  <c r="BX9" i="15"/>
  <c r="BR9" i="15"/>
  <c r="BO9" i="15"/>
  <c r="BU9" i="15"/>
  <c r="BX144" i="15"/>
  <c r="BU144" i="15"/>
  <c r="BR144" i="15"/>
  <c r="BO144" i="15"/>
  <c r="K6" i="10"/>
  <c r="DM25" i="14"/>
  <c r="BE9" i="15"/>
  <c r="AC78" i="15"/>
  <c r="Z78" i="15"/>
  <c r="AI78" i="15"/>
  <c r="AF78" i="15"/>
  <c r="BX213" i="15"/>
  <c r="BU213" i="15"/>
  <c r="BR213" i="15"/>
  <c r="BO213" i="15"/>
  <c r="BX132" i="15"/>
  <c r="BU132" i="15"/>
  <c r="BR132" i="15"/>
  <c r="BO132" i="15"/>
  <c r="BX63" i="15"/>
  <c r="BU63" i="15"/>
  <c r="BR63" i="15"/>
  <c r="BO63" i="15"/>
  <c r="AC9" i="15"/>
  <c r="AI9" i="15"/>
  <c r="AF9" i="15"/>
  <c r="Z9" i="15"/>
  <c r="BE36" i="15"/>
  <c r="Z225" i="15"/>
  <c r="AI225" i="15"/>
  <c r="AF225" i="15"/>
  <c r="AC225" i="15"/>
  <c r="BX171" i="15"/>
  <c r="BU171" i="15"/>
  <c r="BR171" i="15"/>
  <c r="BO171" i="15"/>
  <c r="K31" i="10"/>
  <c r="DM50" i="14"/>
  <c r="K7" i="10"/>
  <c r="DM26" i="14"/>
  <c r="K23" i="10"/>
  <c r="DM42" i="14"/>
  <c r="Z144" i="15"/>
  <c r="AI144" i="15"/>
  <c r="AF144" i="15"/>
  <c r="AC144" i="15"/>
  <c r="BX78" i="15"/>
  <c r="BU78" i="15"/>
  <c r="BR78" i="15"/>
  <c r="BO78" i="15"/>
  <c r="AC171" i="15"/>
  <c r="AI171" i="15"/>
  <c r="Z171" i="15"/>
  <c r="AF171" i="15"/>
  <c r="BX24" i="15"/>
  <c r="BU24" i="15"/>
  <c r="BR24" i="15"/>
  <c r="BO24" i="15"/>
  <c r="I27" i="10"/>
  <c r="DF46" i="13"/>
  <c r="AZ23" i="15"/>
  <c r="BG26" i="13"/>
  <c r="I34" i="10"/>
  <c r="DF53" i="13"/>
  <c r="I20" i="10"/>
  <c r="DF39" i="13"/>
  <c r="I30" i="10"/>
  <c r="DF49" i="13"/>
  <c r="I16" i="10"/>
  <c r="DF35" i="13"/>
  <c r="I24" i="10"/>
  <c r="DF43" i="13"/>
  <c r="AZ8" i="15"/>
  <c r="BG24" i="13"/>
  <c r="I36" i="10"/>
  <c r="DF55" i="13"/>
  <c r="I32" i="10"/>
  <c r="DF51" i="13"/>
  <c r="I28" i="10"/>
  <c r="DF47" i="13"/>
  <c r="AZ35" i="15"/>
  <c r="BG28" i="13"/>
  <c r="I11" i="10"/>
  <c r="DF30" i="13"/>
  <c r="I13" i="10"/>
  <c r="DF32" i="13"/>
  <c r="I17" i="10"/>
  <c r="DF36" i="13"/>
  <c r="I19" i="10"/>
  <c r="DF38" i="13"/>
  <c r="I21" i="10"/>
  <c r="DF40" i="13"/>
  <c r="I15" i="10"/>
  <c r="DF34" i="13"/>
  <c r="I25" i="10"/>
  <c r="DF44" i="13"/>
  <c r="I23" i="10"/>
  <c r="DF42" i="13"/>
  <c r="K23" i="15"/>
  <c r="BG25" i="13"/>
  <c r="I33" i="10"/>
  <c r="DF52" i="13"/>
  <c r="I10" i="10"/>
  <c r="DF29" i="13"/>
  <c r="I35" i="10"/>
  <c r="DF54" i="13"/>
  <c r="I37" i="10"/>
  <c r="DF56" i="13"/>
  <c r="I31" i="10"/>
  <c r="DF50" i="13"/>
  <c r="I29" i="10"/>
  <c r="DF48" i="13"/>
  <c r="I18" i="10"/>
  <c r="DF37" i="13"/>
  <c r="I14" i="10"/>
  <c r="DF33" i="13"/>
  <c r="I26" i="10"/>
  <c r="DF45" i="13"/>
  <c r="I12" i="10"/>
  <c r="DF31" i="13"/>
  <c r="I22" i="10"/>
  <c r="DF41" i="13"/>
  <c r="K35" i="15"/>
  <c r="BG27" i="13"/>
  <c r="Z7" i="15"/>
  <c r="AI7" i="15"/>
  <c r="AC7" i="15"/>
  <c r="AF7" i="15"/>
  <c r="BU267" i="15"/>
  <c r="BO267" i="15"/>
  <c r="BR267" i="15"/>
  <c r="BX267" i="15"/>
  <c r="AI267" i="15"/>
  <c r="AF267" i="15"/>
  <c r="AC267" i="15"/>
  <c r="Z267" i="15"/>
  <c r="BR252" i="15"/>
  <c r="BO252" i="15"/>
  <c r="BX252" i="15"/>
  <c r="BU252" i="15"/>
  <c r="AI252" i="15"/>
  <c r="AF252" i="15"/>
  <c r="Z252" i="15"/>
  <c r="AC252" i="15"/>
  <c r="BX240" i="15"/>
  <c r="BU240" i="15"/>
  <c r="BR240" i="15"/>
  <c r="BO240" i="15"/>
  <c r="EE23" i="14"/>
  <c r="EF23" i="14" s="1"/>
  <c r="DQ20" i="14"/>
  <c r="AI240" i="15"/>
  <c r="AC240" i="15"/>
  <c r="Z240" i="15"/>
  <c r="AF240" i="15"/>
  <c r="I43" i="10"/>
  <c r="DF62" i="13"/>
  <c r="I42" i="10"/>
  <c r="DF61" i="13"/>
  <c r="I41" i="10"/>
  <c r="DF60" i="13"/>
  <c r="I40" i="10"/>
  <c r="DF59" i="13"/>
  <c r="I39" i="10"/>
  <c r="DF58" i="13"/>
  <c r="I38" i="10"/>
  <c r="DF57" i="13"/>
  <c r="BE171" i="15"/>
  <c r="H25" i="10"/>
  <c r="L25" i="10" s="1"/>
  <c r="AZ143" i="15"/>
  <c r="H27" i="10"/>
  <c r="L27" i="10" s="1"/>
  <c r="AZ158" i="15"/>
  <c r="H29" i="10"/>
  <c r="L29" i="10" s="1"/>
  <c r="AZ170" i="15"/>
  <c r="H23" i="10"/>
  <c r="L23" i="10" s="1"/>
  <c r="AZ131" i="15"/>
  <c r="BE51" i="15"/>
  <c r="H36" i="10"/>
  <c r="L36" i="10" s="1"/>
  <c r="K224" i="15"/>
  <c r="H19" i="10"/>
  <c r="L19" i="10" s="1"/>
  <c r="AZ104" i="15"/>
  <c r="H35" i="10"/>
  <c r="L35" i="10" s="1"/>
  <c r="AZ212" i="15"/>
  <c r="H37" i="10"/>
  <c r="L37" i="10" s="1"/>
  <c r="AZ224" i="15"/>
  <c r="H31" i="10"/>
  <c r="L31" i="10" s="1"/>
  <c r="AZ185" i="15"/>
  <c r="P63" i="15"/>
  <c r="P105" i="15"/>
  <c r="BE225" i="15"/>
  <c r="BE198" i="15"/>
  <c r="P240" i="15"/>
  <c r="H17" i="10"/>
  <c r="L17" i="10" s="1"/>
  <c r="AZ89" i="15"/>
  <c r="H21" i="10"/>
  <c r="L21" i="10" s="1"/>
  <c r="AZ116" i="15"/>
  <c r="H33" i="10"/>
  <c r="L33" i="10" s="1"/>
  <c r="AZ197" i="15"/>
  <c r="H41" i="10"/>
  <c r="L41" i="10" s="1"/>
  <c r="AZ251" i="15"/>
  <c r="H18" i="10"/>
  <c r="L18" i="10" s="1"/>
  <c r="K104" i="15"/>
  <c r="H43" i="10"/>
  <c r="L43" i="10" s="1"/>
  <c r="AZ266" i="15"/>
  <c r="H14" i="10"/>
  <c r="L14" i="10" s="1"/>
  <c r="K77" i="15"/>
  <c r="H39" i="10"/>
  <c r="L39" i="10" s="1"/>
  <c r="AZ239" i="15"/>
  <c r="BE144" i="15"/>
  <c r="P186" i="15"/>
  <c r="H11" i="10"/>
  <c r="L11" i="10" s="1"/>
  <c r="AZ50" i="15"/>
  <c r="H32" i="10"/>
  <c r="L32" i="10" s="1"/>
  <c r="K197" i="15"/>
  <c r="P159" i="15"/>
  <c r="BE186" i="15"/>
  <c r="P198" i="15"/>
  <c r="BE159" i="15"/>
  <c r="BE240" i="15"/>
  <c r="P171" i="15"/>
  <c r="H26" i="10"/>
  <c r="L26" i="10" s="1"/>
  <c r="K158" i="15"/>
  <c r="H34" i="10"/>
  <c r="L34" i="10" s="1"/>
  <c r="K212" i="15"/>
  <c r="H30" i="10"/>
  <c r="L30" i="10" s="1"/>
  <c r="K185" i="15"/>
  <c r="H16" i="10"/>
  <c r="L16" i="10" s="1"/>
  <c r="K89" i="15"/>
  <c r="P117" i="15"/>
  <c r="H12" i="10"/>
  <c r="L12" i="10" s="1"/>
  <c r="K62" i="15"/>
  <c r="H22" i="10"/>
  <c r="L22" i="10" s="1"/>
  <c r="K131" i="15"/>
  <c r="H20" i="10"/>
  <c r="L20" i="10" s="1"/>
  <c r="K116" i="15"/>
  <c r="H42" i="10"/>
  <c r="L42" i="10" s="1"/>
  <c r="K266" i="15"/>
  <c r="H28" i="10"/>
  <c r="L28" i="10" s="1"/>
  <c r="K170" i="15"/>
  <c r="H38" i="10"/>
  <c r="L38" i="10" s="1"/>
  <c r="K239" i="15"/>
  <c r="H24" i="10"/>
  <c r="L24" i="10" s="1"/>
  <c r="K143" i="15"/>
  <c r="P252" i="15"/>
  <c r="P78" i="15"/>
  <c r="BE213" i="15"/>
  <c r="BE132" i="15"/>
  <c r="BE252" i="15"/>
  <c r="BE63" i="15"/>
  <c r="P267" i="15"/>
  <c r="H13" i="10"/>
  <c r="L13" i="10" s="1"/>
  <c r="AZ62" i="15"/>
  <c r="P225" i="15"/>
  <c r="P213" i="15"/>
  <c r="H15" i="10"/>
  <c r="L15" i="10" s="1"/>
  <c r="AZ77" i="15"/>
  <c r="H40" i="10"/>
  <c r="L40" i="10" s="1"/>
  <c r="K251" i="15"/>
  <c r="P132" i="15"/>
  <c r="BE267" i="15"/>
  <c r="P144" i="15"/>
  <c r="BE78" i="15"/>
  <c r="P90" i="15"/>
  <c r="BE105" i="15"/>
  <c r="BE90" i="15"/>
  <c r="P9" i="15"/>
  <c r="P51" i="15"/>
  <c r="BE35" i="15"/>
  <c r="H10" i="10"/>
  <c r="L10" i="10" s="1"/>
  <c r="K50" i="15"/>
  <c r="BE23" i="15"/>
  <c r="AZ25" i="15"/>
  <c r="BE25" i="15" s="1"/>
  <c r="BE8" i="15"/>
  <c r="K25" i="15"/>
  <c r="P25" i="15" s="1"/>
  <c r="H7" i="10"/>
  <c r="L7" i="10" s="1"/>
  <c r="BN25" i="13"/>
  <c r="H5" i="10"/>
  <c r="L5" i="10" s="1"/>
  <c r="BN24" i="13"/>
  <c r="BL26" i="13"/>
  <c r="H6" i="10"/>
  <c r="L6" i="10" s="1"/>
  <c r="BL25" i="13"/>
  <c r="BN26" i="13"/>
  <c r="BL24" i="13"/>
  <c r="DM23" i="14"/>
  <c r="DQ31" i="14"/>
  <c r="DQ34" i="14"/>
  <c r="DQ29" i="14"/>
  <c r="DQ27" i="14"/>
  <c r="DQ33" i="14"/>
  <c r="DQ36" i="14"/>
  <c r="DQ32" i="14"/>
  <c r="DQ30" i="14"/>
  <c r="DQ28" i="14"/>
  <c r="DQ35" i="14"/>
  <c r="BN23" i="13"/>
  <c r="K8" i="15"/>
  <c r="I4" i="10"/>
  <c r="H4" i="10"/>
  <c r="L4" i="10" s="1"/>
  <c r="P7" i="15"/>
  <c r="DR35" i="12"/>
  <c r="DR34" i="12"/>
  <c r="DR33" i="12"/>
  <c r="DR31" i="12"/>
  <c r="DR27" i="12"/>
  <c r="DR32" i="12"/>
  <c r="DR28" i="12"/>
  <c r="DR30" i="12"/>
  <c r="DR29" i="12"/>
  <c r="DR36" i="12"/>
  <c r="DN23" i="12"/>
  <c r="H9" i="10"/>
  <c r="L9" i="10" s="1"/>
  <c r="H8" i="10"/>
  <c r="L8" i="10" s="1"/>
  <c r="DW46" i="13"/>
  <c r="DE46" i="13"/>
  <c r="DW48" i="13"/>
  <c r="DE48" i="13"/>
  <c r="DE42" i="13"/>
  <c r="DW42" i="13"/>
  <c r="DW52" i="13"/>
  <c r="DE52" i="13"/>
  <c r="DW29" i="13"/>
  <c r="DE29" i="13"/>
  <c r="DW54" i="13"/>
  <c r="DE54" i="13"/>
  <c r="DW56" i="13"/>
  <c r="DE56" i="13"/>
  <c r="DE50" i="13"/>
  <c r="DW50" i="13"/>
  <c r="DW60" i="13"/>
  <c r="DE60" i="13"/>
  <c r="DW37" i="13"/>
  <c r="DE37" i="13"/>
  <c r="DW62" i="13"/>
  <c r="DE62" i="13"/>
  <c r="DE33" i="13"/>
  <c r="DW33" i="13"/>
  <c r="DE58" i="13"/>
  <c r="DW58" i="13"/>
  <c r="DW45" i="13"/>
  <c r="DE45" i="13"/>
  <c r="DW31" i="13"/>
  <c r="DE31" i="13"/>
  <c r="DE41" i="13"/>
  <c r="DW41" i="13"/>
  <c r="DE27" i="13"/>
  <c r="DW27" i="13"/>
  <c r="DW53" i="13"/>
  <c r="DE53" i="13"/>
  <c r="DW39" i="13"/>
  <c r="DE39" i="13"/>
  <c r="DE49" i="13"/>
  <c r="DW49" i="13"/>
  <c r="DE35" i="13"/>
  <c r="DW35" i="13"/>
  <c r="DW61" i="13"/>
  <c r="DE61" i="13"/>
  <c r="DW47" i="13"/>
  <c r="DE47" i="13"/>
  <c r="DE57" i="13"/>
  <c r="DW57" i="13"/>
  <c r="DE43" i="13"/>
  <c r="DW43" i="13"/>
  <c r="DW28" i="13"/>
  <c r="DE28" i="13"/>
  <c r="DW30" i="13"/>
  <c r="DE30" i="13"/>
  <c r="DW55" i="13"/>
  <c r="DE55" i="13"/>
  <c r="DW32" i="13"/>
  <c r="DE32" i="13"/>
  <c r="DE51" i="13"/>
  <c r="DW51" i="13"/>
  <c r="DW44" i="13"/>
  <c r="DE44" i="13"/>
  <c r="DW36" i="13"/>
  <c r="DE36" i="13"/>
  <c r="DW38" i="13"/>
  <c r="DE38" i="13"/>
  <c r="DW40" i="13"/>
  <c r="DE40" i="13"/>
  <c r="DE34" i="13"/>
  <c r="DW34" i="13"/>
  <c r="DE59" i="13"/>
  <c r="DW59" i="13"/>
  <c r="BP63" i="13"/>
  <c r="BP65" i="13" s="1"/>
  <c r="DW26" i="13"/>
  <c r="DE26" i="13"/>
  <c r="DE24" i="13"/>
  <c r="DW24" i="13"/>
  <c r="BB66" i="13"/>
  <c r="DW25" i="13"/>
  <c r="DE25" i="13"/>
  <c r="BK63" i="13"/>
  <c r="BK65" i="13" s="1"/>
  <c r="AX66" i="13"/>
  <c r="BQ63" i="13"/>
  <c r="BQ65" i="13" s="1"/>
  <c r="BD66" i="13"/>
  <c r="BR63" i="13"/>
  <c r="BR65" i="13" s="1"/>
  <c r="BE66" i="13"/>
  <c r="BM63" i="13"/>
  <c r="BM65" i="13" s="1"/>
  <c r="AZ66" i="13"/>
  <c r="EF24" i="12"/>
  <c r="EG24" i="12" s="1"/>
  <c r="EF32" i="12"/>
  <c r="EG32" i="12" s="1"/>
  <c r="EF40" i="12"/>
  <c r="EG40" i="12" s="1"/>
  <c r="EF48" i="12"/>
  <c r="EG48" i="12" s="1"/>
  <c r="EF56" i="12"/>
  <c r="EG56" i="12" s="1"/>
  <c r="EF42" i="12"/>
  <c r="EG42" i="12" s="1"/>
  <c r="EF25" i="12"/>
  <c r="EG25" i="12" s="1"/>
  <c r="EF33" i="12"/>
  <c r="EG33" i="12" s="1"/>
  <c r="EF41" i="12"/>
  <c r="EG41" i="12" s="1"/>
  <c r="EF49" i="12"/>
  <c r="EG49" i="12" s="1"/>
  <c r="EF57" i="12"/>
  <c r="EG57" i="12" s="1"/>
  <c r="EF26" i="12"/>
  <c r="EG26" i="12" s="1"/>
  <c r="EF58" i="12"/>
  <c r="EG58" i="12" s="1"/>
  <c r="EF27" i="12"/>
  <c r="EG27" i="12" s="1"/>
  <c r="EF35" i="12"/>
  <c r="EG35" i="12" s="1"/>
  <c r="EF43" i="12"/>
  <c r="EG43" i="12" s="1"/>
  <c r="EF51" i="12"/>
  <c r="EG51" i="12" s="1"/>
  <c r="EF59" i="12"/>
  <c r="EG59" i="12" s="1"/>
  <c r="EF46" i="12"/>
  <c r="EG46" i="12" s="1"/>
  <c r="EF54" i="12"/>
  <c r="EG54" i="12" s="1"/>
  <c r="EF28" i="12"/>
  <c r="EG28" i="12" s="1"/>
  <c r="EF36" i="12"/>
  <c r="EG36" i="12" s="1"/>
  <c r="EF44" i="12"/>
  <c r="EG44" i="12" s="1"/>
  <c r="EF52" i="12"/>
  <c r="EG52" i="12" s="1"/>
  <c r="EF60" i="12"/>
  <c r="EG60" i="12" s="1"/>
  <c r="EF38" i="12"/>
  <c r="EG38" i="12" s="1"/>
  <c r="EF29" i="12"/>
  <c r="EG29" i="12" s="1"/>
  <c r="EF37" i="12"/>
  <c r="EG37" i="12" s="1"/>
  <c r="EF45" i="12"/>
  <c r="EG45" i="12" s="1"/>
  <c r="EF53" i="12"/>
  <c r="EG53" i="12" s="1"/>
  <c r="EF61" i="12"/>
  <c r="EG61" i="12" s="1"/>
  <c r="BL66" i="12"/>
  <c r="EF30" i="12"/>
  <c r="EG30" i="12" s="1"/>
  <c r="EF62" i="12"/>
  <c r="EG62" i="12" s="1"/>
  <c r="EF31" i="12"/>
  <c r="EG31" i="12" s="1"/>
  <c r="EF39" i="12"/>
  <c r="EG39" i="12" s="1"/>
  <c r="EF47" i="12"/>
  <c r="EG47" i="12" s="1"/>
  <c r="EF55" i="12"/>
  <c r="EG55" i="12" s="1"/>
  <c r="EF34" i="12"/>
  <c r="EG34" i="12" s="1"/>
  <c r="EF50" i="12"/>
  <c r="EG50" i="12" s="1"/>
  <c r="EF23" i="12"/>
  <c r="EG23" i="12" s="1"/>
  <c r="EE27" i="14"/>
  <c r="EF27" i="14" s="1"/>
  <c r="EE35" i="14"/>
  <c r="EF35" i="14" s="1"/>
  <c r="EE43" i="14"/>
  <c r="EF43" i="14" s="1"/>
  <c r="EE51" i="14"/>
  <c r="EF51" i="14" s="1"/>
  <c r="EE59" i="14"/>
  <c r="EF59" i="14" s="1"/>
  <c r="BK66" i="14"/>
  <c r="EE28" i="14"/>
  <c r="EF28" i="14" s="1"/>
  <c r="EE36" i="14"/>
  <c r="EF36" i="14" s="1"/>
  <c r="EE44" i="14"/>
  <c r="EF44" i="14" s="1"/>
  <c r="EE52" i="14"/>
  <c r="EF52" i="14" s="1"/>
  <c r="EE60" i="14"/>
  <c r="EF60" i="14" s="1"/>
  <c r="EE29" i="14"/>
  <c r="EF29" i="14" s="1"/>
  <c r="EE37" i="14"/>
  <c r="EF37" i="14" s="1"/>
  <c r="EE45" i="14"/>
  <c r="EF45" i="14" s="1"/>
  <c r="EE53" i="14"/>
  <c r="EF53" i="14" s="1"/>
  <c r="EE61" i="14"/>
  <c r="EF61" i="14" s="1"/>
  <c r="EE30" i="14"/>
  <c r="EF30" i="14" s="1"/>
  <c r="EE38" i="14"/>
  <c r="EF38" i="14" s="1"/>
  <c r="EE46" i="14"/>
  <c r="EF46" i="14" s="1"/>
  <c r="EE54" i="14"/>
  <c r="EF54" i="14" s="1"/>
  <c r="EE62" i="14"/>
  <c r="EF62" i="14" s="1"/>
  <c r="EE31" i="14"/>
  <c r="EF31" i="14" s="1"/>
  <c r="EE39" i="14"/>
  <c r="EF39" i="14" s="1"/>
  <c r="EE47" i="14"/>
  <c r="EF47" i="14" s="1"/>
  <c r="EE55" i="14"/>
  <c r="EF55" i="14" s="1"/>
  <c r="EE24" i="14"/>
  <c r="EF24" i="14" s="1"/>
  <c r="EE32" i="14"/>
  <c r="EF32" i="14" s="1"/>
  <c r="EE40" i="14"/>
  <c r="EF40" i="14" s="1"/>
  <c r="EE48" i="14"/>
  <c r="EF48" i="14" s="1"/>
  <c r="EE56" i="14"/>
  <c r="EF56" i="14" s="1"/>
  <c r="EE25" i="14"/>
  <c r="EF25" i="14" s="1"/>
  <c r="EE33" i="14"/>
  <c r="EF33" i="14" s="1"/>
  <c r="EE41" i="14"/>
  <c r="EF41" i="14" s="1"/>
  <c r="EE49" i="14"/>
  <c r="EF49" i="14" s="1"/>
  <c r="EE57" i="14"/>
  <c r="EF57" i="14" s="1"/>
  <c r="EE26" i="14"/>
  <c r="EF26" i="14" s="1"/>
  <c r="EE34" i="14"/>
  <c r="EF34" i="14" s="1"/>
  <c r="EE42" i="14"/>
  <c r="EF42" i="14" s="1"/>
  <c r="EE50" i="14"/>
  <c r="EF50" i="14" s="1"/>
  <c r="EE58" i="14"/>
  <c r="EF58" i="14" s="1"/>
  <c r="DE23" i="13"/>
  <c r="DW23" i="13"/>
  <c r="BF64" i="13"/>
  <c r="DJ20" i="13" s="1"/>
  <c r="BX62" i="15" l="1"/>
  <c r="BU62" i="15"/>
  <c r="BR62" i="15"/>
  <c r="BO62" i="15"/>
  <c r="AF89" i="15"/>
  <c r="AI89" i="15"/>
  <c r="Z89" i="15"/>
  <c r="AC89" i="15"/>
  <c r="BU116" i="15"/>
  <c r="BX116" i="15"/>
  <c r="BR116" i="15"/>
  <c r="BO116" i="15"/>
  <c r="BX158" i="15"/>
  <c r="BU158" i="15"/>
  <c r="BO158" i="15"/>
  <c r="BR158" i="15"/>
  <c r="AI35" i="15"/>
  <c r="AF35" i="15"/>
  <c r="Z35" i="15"/>
  <c r="AC35" i="15"/>
  <c r="AI23" i="15"/>
  <c r="AF23" i="15"/>
  <c r="AC23" i="15"/>
  <c r="Z23" i="15"/>
  <c r="AI143" i="15"/>
  <c r="AF143" i="15"/>
  <c r="AC143" i="15"/>
  <c r="Z143" i="15"/>
  <c r="AC116" i="15"/>
  <c r="AI116" i="15"/>
  <c r="AF116" i="15"/>
  <c r="Z116" i="15"/>
  <c r="BU185" i="15"/>
  <c r="BX185" i="15"/>
  <c r="BO185" i="15"/>
  <c r="BR185" i="15"/>
  <c r="AI224" i="15"/>
  <c r="AC224" i="15"/>
  <c r="AF224" i="15"/>
  <c r="Z224" i="15"/>
  <c r="I9" i="10"/>
  <c r="DF28" i="13"/>
  <c r="I5" i="10"/>
  <c r="DF24" i="13"/>
  <c r="AI185" i="15"/>
  <c r="AF185" i="15"/>
  <c r="AC185" i="15"/>
  <c r="Z185" i="15"/>
  <c r="BX89" i="15"/>
  <c r="BR89" i="15"/>
  <c r="BO89" i="15"/>
  <c r="BU89" i="15"/>
  <c r="BU35" i="15"/>
  <c r="BX35" i="15"/>
  <c r="BR35" i="15"/>
  <c r="BO35" i="15"/>
  <c r="K37" i="15"/>
  <c r="P37" i="15" s="1"/>
  <c r="AI131" i="15"/>
  <c r="Z131" i="15"/>
  <c r="AF131" i="15"/>
  <c r="AC131" i="15"/>
  <c r="BU224" i="15"/>
  <c r="BX224" i="15"/>
  <c r="BO224" i="15"/>
  <c r="BR224" i="15"/>
  <c r="AI104" i="15"/>
  <c r="AF104" i="15"/>
  <c r="Z104" i="15"/>
  <c r="AC104" i="15"/>
  <c r="BX143" i="15"/>
  <c r="BO143" i="15"/>
  <c r="BU143" i="15"/>
  <c r="BR143" i="15"/>
  <c r="BX8" i="15"/>
  <c r="BO8" i="15"/>
  <c r="BU8" i="15"/>
  <c r="BR8" i="15"/>
  <c r="P35" i="15"/>
  <c r="BX77" i="15"/>
  <c r="BU77" i="15"/>
  <c r="BR77" i="15"/>
  <c r="BO77" i="15"/>
  <c r="AF212" i="15"/>
  <c r="AC212" i="15"/>
  <c r="AI212" i="15"/>
  <c r="Z212" i="15"/>
  <c r="BR131" i="15"/>
  <c r="BX131" i="15"/>
  <c r="BU131" i="15"/>
  <c r="BO131" i="15"/>
  <c r="AI170" i="15"/>
  <c r="AC170" i="15"/>
  <c r="Z170" i="15"/>
  <c r="AF170" i="15"/>
  <c r="AF62" i="15"/>
  <c r="AI62" i="15"/>
  <c r="Z62" i="15"/>
  <c r="AC62" i="15"/>
  <c r="I7" i="10"/>
  <c r="DF26" i="13"/>
  <c r="P23" i="15"/>
  <c r="AF158" i="15"/>
  <c r="AC158" i="15"/>
  <c r="AI158" i="15"/>
  <c r="Z158" i="15"/>
  <c r="AF197" i="15"/>
  <c r="AC197" i="15"/>
  <c r="AI197" i="15"/>
  <c r="Z197" i="15"/>
  <c r="AC77" i="15"/>
  <c r="AI77" i="15"/>
  <c r="Z77" i="15"/>
  <c r="AF77" i="15"/>
  <c r="BX197" i="15"/>
  <c r="BU197" i="15"/>
  <c r="BR197" i="15"/>
  <c r="BO197" i="15"/>
  <c r="BU170" i="15"/>
  <c r="BR170" i="15"/>
  <c r="BX170" i="15"/>
  <c r="BO170" i="15"/>
  <c r="BX23" i="15"/>
  <c r="BR23" i="15"/>
  <c r="BO23" i="15"/>
  <c r="BU23" i="15"/>
  <c r="AC50" i="15"/>
  <c r="AI50" i="15"/>
  <c r="AF50" i="15"/>
  <c r="Z50" i="15"/>
  <c r="BU212" i="15"/>
  <c r="BX212" i="15"/>
  <c r="BR212" i="15"/>
  <c r="BO212" i="15"/>
  <c r="AI8" i="15"/>
  <c r="AC8" i="15"/>
  <c r="AF8" i="15"/>
  <c r="Z8" i="15"/>
  <c r="AZ10" i="15"/>
  <c r="BE10" i="15" s="1"/>
  <c r="AZ37" i="15"/>
  <c r="BE37" i="15" s="1"/>
  <c r="BX104" i="15"/>
  <c r="BR104" i="15"/>
  <c r="BO104" i="15"/>
  <c r="BU104" i="15"/>
  <c r="I8" i="10"/>
  <c r="DF27" i="13"/>
  <c r="I6" i="10"/>
  <c r="DF25" i="13"/>
  <c r="BX50" i="15"/>
  <c r="BO50" i="15"/>
  <c r="BU50" i="15"/>
  <c r="BR50" i="15"/>
  <c r="BU266" i="15"/>
  <c r="BX266" i="15"/>
  <c r="BR266" i="15"/>
  <c r="BO266" i="15"/>
  <c r="AI266" i="15"/>
  <c r="AF266" i="15"/>
  <c r="AC266" i="15"/>
  <c r="Z266" i="15"/>
  <c r="BX251" i="15"/>
  <c r="BU251" i="15"/>
  <c r="BR251" i="15"/>
  <c r="BO251" i="15"/>
  <c r="AI251" i="15"/>
  <c r="AF251" i="15"/>
  <c r="AC251" i="15"/>
  <c r="Z251" i="15"/>
  <c r="BX239" i="15"/>
  <c r="BU239" i="15"/>
  <c r="BO239" i="15"/>
  <c r="BR239" i="15"/>
  <c r="AF239" i="15"/>
  <c r="AI239" i="15"/>
  <c r="AC239" i="15"/>
  <c r="Z239" i="15"/>
  <c r="BE77" i="15"/>
  <c r="AZ79" i="15"/>
  <c r="BE79" i="15" s="1"/>
  <c r="P143" i="15"/>
  <c r="K145" i="15"/>
  <c r="P145" i="15" s="1"/>
  <c r="P116" i="15"/>
  <c r="K118" i="15"/>
  <c r="P118" i="15" s="1"/>
  <c r="P158" i="15"/>
  <c r="K160" i="15"/>
  <c r="P160" i="15" s="1"/>
  <c r="P77" i="15"/>
  <c r="K79" i="15"/>
  <c r="P79" i="15" s="1"/>
  <c r="BE197" i="15"/>
  <c r="AZ199" i="15"/>
  <c r="BE199" i="15" s="1"/>
  <c r="BE104" i="15"/>
  <c r="AZ106" i="15"/>
  <c r="BE106" i="15" s="1"/>
  <c r="BE131" i="15"/>
  <c r="AZ133" i="15"/>
  <c r="BE133" i="15" s="1"/>
  <c r="BE62" i="15"/>
  <c r="AZ64" i="15"/>
  <c r="BE64" i="15" s="1"/>
  <c r="P239" i="15"/>
  <c r="K241" i="15"/>
  <c r="P241" i="15" s="1"/>
  <c r="P131" i="15"/>
  <c r="K133" i="15"/>
  <c r="P133" i="15" s="1"/>
  <c r="P89" i="15"/>
  <c r="K91" i="15"/>
  <c r="P91" i="15" s="1"/>
  <c r="P197" i="15"/>
  <c r="K199" i="15"/>
  <c r="P199" i="15" s="1"/>
  <c r="BE266" i="15"/>
  <c r="AZ268" i="15"/>
  <c r="BE268" i="15" s="1"/>
  <c r="BE116" i="15"/>
  <c r="AZ118" i="15"/>
  <c r="BE118" i="15" s="1"/>
  <c r="BE185" i="15"/>
  <c r="AZ187" i="15"/>
  <c r="BE187" i="15" s="1"/>
  <c r="P224" i="15"/>
  <c r="K226" i="15"/>
  <c r="P226" i="15" s="1"/>
  <c r="BE170" i="15"/>
  <c r="AZ172" i="15"/>
  <c r="BE172" i="15" s="1"/>
  <c r="P170" i="15"/>
  <c r="K172" i="15"/>
  <c r="P172" i="15" s="1"/>
  <c r="P62" i="15"/>
  <c r="K64" i="15"/>
  <c r="P64" i="15" s="1"/>
  <c r="P185" i="15"/>
  <c r="K187" i="15"/>
  <c r="P187" i="15" s="1"/>
  <c r="BE50" i="15"/>
  <c r="AZ52" i="15"/>
  <c r="BE52" i="15" s="1"/>
  <c r="P104" i="15"/>
  <c r="K106" i="15"/>
  <c r="P106" i="15" s="1"/>
  <c r="BE89" i="15"/>
  <c r="AZ91" i="15"/>
  <c r="BE91" i="15" s="1"/>
  <c r="BE224" i="15"/>
  <c r="AZ226" i="15"/>
  <c r="BE226" i="15" s="1"/>
  <c r="BE158" i="15"/>
  <c r="AZ160" i="15"/>
  <c r="BE160" i="15" s="1"/>
  <c r="P251" i="15"/>
  <c r="K253" i="15"/>
  <c r="P253" i="15" s="1"/>
  <c r="P266" i="15"/>
  <c r="K268" i="15"/>
  <c r="P268" i="15" s="1"/>
  <c r="P212" i="15"/>
  <c r="K214" i="15"/>
  <c r="P214" i="15" s="1"/>
  <c r="BE239" i="15"/>
  <c r="AZ241" i="15"/>
  <c r="BE241" i="15" s="1"/>
  <c r="BE251" i="15"/>
  <c r="AZ253" i="15"/>
  <c r="BE253" i="15" s="1"/>
  <c r="BE212" i="15"/>
  <c r="AZ214" i="15"/>
  <c r="BE214" i="15" s="1"/>
  <c r="BE143" i="15"/>
  <c r="AZ145" i="15"/>
  <c r="BE145" i="15" s="1"/>
  <c r="P50" i="15"/>
  <c r="K52" i="15"/>
  <c r="P52" i="15" s="1"/>
  <c r="EL25" i="14"/>
  <c r="EM27" i="14" s="1"/>
  <c r="DQ22" i="14" s="1"/>
  <c r="DQ37" i="14"/>
  <c r="P8" i="15"/>
  <c r="K10" i="15"/>
  <c r="P10" i="15" s="1"/>
  <c r="DF23" i="13"/>
  <c r="DJ34" i="13"/>
  <c r="DJ33" i="13"/>
  <c r="DJ32" i="13"/>
  <c r="DJ29" i="13"/>
  <c r="DJ31" i="13"/>
  <c r="DJ27" i="13"/>
  <c r="DJ30" i="13"/>
  <c r="DJ35" i="13"/>
  <c r="DJ36" i="13"/>
  <c r="DJ28" i="13"/>
  <c r="DR37" i="12"/>
  <c r="DX23" i="13"/>
  <c r="DY23" i="13" s="1"/>
  <c r="DX25" i="13"/>
  <c r="DY25" i="13" s="1"/>
  <c r="DX27" i="13"/>
  <c r="DY27" i="13" s="1"/>
  <c r="DX29" i="13"/>
  <c r="DY29" i="13" s="1"/>
  <c r="DX31" i="13"/>
  <c r="DY31" i="13" s="1"/>
  <c r="DX33" i="13"/>
  <c r="DY33" i="13" s="1"/>
  <c r="DX35" i="13"/>
  <c r="DY35" i="13" s="1"/>
  <c r="DX37" i="13"/>
  <c r="DY37" i="13" s="1"/>
  <c r="DX39" i="13"/>
  <c r="DY39" i="13" s="1"/>
  <c r="DX41" i="13"/>
  <c r="DY41" i="13" s="1"/>
  <c r="DX43" i="13"/>
  <c r="DY43" i="13" s="1"/>
  <c r="DX45" i="13"/>
  <c r="DY45" i="13" s="1"/>
  <c r="DX54" i="13"/>
  <c r="DY54" i="13" s="1"/>
  <c r="DX61" i="13"/>
  <c r="DY61" i="13" s="1"/>
  <c r="DX30" i="13"/>
  <c r="DY30" i="13" s="1"/>
  <c r="DX42" i="13"/>
  <c r="DY42" i="13" s="1"/>
  <c r="DX52" i="13"/>
  <c r="DY52" i="13" s="1"/>
  <c r="DX59" i="13"/>
  <c r="DY59" i="13" s="1"/>
  <c r="DX26" i="13"/>
  <c r="DY26" i="13" s="1"/>
  <c r="DX38" i="13"/>
  <c r="DY38" i="13" s="1"/>
  <c r="DX53" i="13"/>
  <c r="DY53" i="13" s="1"/>
  <c r="DX50" i="13"/>
  <c r="DY50" i="13" s="1"/>
  <c r="DX57" i="13"/>
  <c r="DY57" i="13" s="1"/>
  <c r="DX34" i="13"/>
  <c r="DY34" i="13" s="1"/>
  <c r="DX48" i="13"/>
  <c r="DY48" i="13" s="1"/>
  <c r="DX55" i="13"/>
  <c r="DY55" i="13" s="1"/>
  <c r="BF66" i="13"/>
  <c r="DX40" i="13"/>
  <c r="DY40" i="13" s="1"/>
  <c r="DX24" i="13"/>
  <c r="DY24" i="13" s="1"/>
  <c r="DX51" i="13"/>
  <c r="DY51" i="13" s="1"/>
  <c r="DX60" i="13"/>
  <c r="DY60" i="13" s="1"/>
  <c r="DX28" i="13"/>
  <c r="DY28" i="13" s="1"/>
  <c r="DX46" i="13"/>
  <c r="DY46" i="13" s="1"/>
  <c r="DX49" i="13"/>
  <c r="DY49" i="13" s="1"/>
  <c r="DX58" i="13"/>
  <c r="DY58" i="13" s="1"/>
  <c r="DX36" i="13"/>
  <c r="DY36" i="13" s="1"/>
  <c r="DX47" i="13"/>
  <c r="DY47" i="13" s="1"/>
  <c r="DX56" i="13"/>
  <c r="DY56" i="13" s="1"/>
  <c r="DX32" i="13"/>
  <c r="DY32" i="13" s="1"/>
  <c r="DX44" i="13"/>
  <c r="DY44" i="13" s="1"/>
  <c r="DX62" i="13"/>
  <c r="DY62" i="13" s="1"/>
  <c r="EM25" i="12"/>
  <c r="EN27" i="12" s="1"/>
  <c r="DR22" i="12" s="1"/>
  <c r="DJ37" i="13" l="1"/>
  <c r="EE25" i="13"/>
  <c r="EF27" i="13" s="1"/>
  <c r="DJ22" i="13" s="1"/>
</calcChain>
</file>

<file path=xl/sharedStrings.xml><?xml version="1.0" encoding="utf-8"?>
<sst xmlns="http://schemas.openxmlformats.org/spreadsheetml/2006/main" count="2337" uniqueCount="385">
  <si>
    <t>思考・判断・表現</t>
    <rPh sb="0" eb="2">
      <t>シコウ</t>
    </rPh>
    <rPh sb="3" eb="5">
      <t>ハンダン</t>
    </rPh>
    <rPh sb="6" eb="8">
      <t>ヒョウゲン</t>
    </rPh>
    <phoneticPr fontId="1"/>
  </si>
  <si>
    <t>番
号</t>
    <rPh sb="0" eb="1">
      <t>バン</t>
    </rPh>
    <rPh sb="5" eb="6">
      <t>ゴウ</t>
    </rPh>
    <phoneticPr fontId="1"/>
  </si>
  <si>
    <t xml:space="preserve">知識・技能
</t>
    <rPh sb="0" eb="2">
      <t>チシキ</t>
    </rPh>
    <rPh sb="3" eb="5">
      <t>ギノウ</t>
    </rPh>
    <phoneticPr fontId="1"/>
  </si>
  <si>
    <t xml:space="preserve">
図
形</t>
    <rPh sb="1" eb="2">
      <t>ズ</t>
    </rPh>
    <rPh sb="8" eb="9">
      <t>カタチ</t>
    </rPh>
    <phoneticPr fontId="1"/>
  </si>
  <si>
    <t xml:space="preserve">
Ａ
１</t>
    <phoneticPr fontId="1"/>
  </si>
  <si>
    <t xml:space="preserve">
Ｂ
２</t>
    <phoneticPr fontId="1"/>
  </si>
  <si>
    <t xml:space="preserve">
Ｃ
３</t>
    <phoneticPr fontId="1"/>
  </si>
  <si>
    <t xml:space="preserve">
Ａ
５</t>
    <phoneticPr fontId="1"/>
  </si>
  <si>
    <t xml:space="preserve">
Ｃ
７</t>
    <phoneticPr fontId="1"/>
  </si>
  <si>
    <t xml:space="preserve">
総
得
点</t>
    <rPh sb="1" eb="2">
      <t>ソウ</t>
    </rPh>
    <rPh sb="4" eb="5">
      <t>エ</t>
    </rPh>
    <rPh sb="7" eb="8">
      <t>テン</t>
    </rPh>
    <phoneticPr fontId="1"/>
  </si>
  <si>
    <t xml:space="preserve">
数
と
計
算</t>
    <rPh sb="1" eb="2">
      <t>スウ</t>
    </rPh>
    <rPh sb="7" eb="8">
      <t>ケイ</t>
    </rPh>
    <rPh sb="10" eb="11">
      <t>サン</t>
    </rPh>
    <phoneticPr fontId="1"/>
  </si>
  <si>
    <t>〈正しく計算されない〉</t>
    <rPh sb="1" eb="2">
      <t>タダ</t>
    </rPh>
    <rPh sb="4" eb="6">
      <t>ケイサン</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</si>
  <si>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</si>
  <si>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</si>
  <si>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</si>
  <si>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</si>
  <si>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</si>
  <si>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xml:space="preserve">
デ
❘
タ
の
活
用</t>
    <rPh sb="9" eb="10">
      <t>イ</t>
    </rPh>
    <rPh sb="11" eb="12">
      <t>ヨウ</t>
    </rPh>
    <phoneticPr fontId="1"/>
  </si>
  <si>
    <t xml:space="preserve">
変
化
と
関
係</t>
    <rPh sb="1" eb="2">
      <t>ヘン</t>
    </rPh>
    <rPh sb="3" eb="4">
      <t>カ</t>
    </rPh>
    <rPh sb="7" eb="8">
      <t>セキ</t>
    </rPh>
    <rPh sb="9" eb="10">
      <t>ガカリ</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</si>
  <si>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</si>
  <si>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実現状況の
Ａ
Ｂ
Ｃ</t>
    <phoneticPr fontId="1"/>
  </si>
  <si>
    <t>実現状況の
Ａ
Ｂ
Ｃ</t>
    <phoneticPr fontId="1"/>
  </si>
  <si>
    <t xml:space="preserve">
Ｄ
４</t>
    <phoneticPr fontId="1"/>
  </si>
  <si>
    <t xml:space="preserve">
Ｂ
６</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</si>
  <si>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</si>
  <si>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</si>
  <si>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</si>
  <si>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</si>
  <si>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</si>
  <si>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得点</t>
    <rPh sb="0" eb="2">
      <t>トクテン</t>
    </rPh>
    <phoneticPr fontId="1"/>
  </si>
  <si>
    <t>国　　語</t>
    <rPh sb="0" eb="1">
      <t>クニ</t>
    </rPh>
    <rPh sb="3" eb="4">
      <t>ゴ</t>
    </rPh>
    <phoneticPr fontId="1"/>
  </si>
  <si>
    <t>社　　会</t>
    <rPh sb="0" eb="1">
      <t>シャ</t>
    </rPh>
    <rPh sb="3" eb="4">
      <t>カイ</t>
    </rPh>
    <phoneticPr fontId="1"/>
  </si>
  <si>
    <t>理　　科</t>
    <rPh sb="0" eb="1">
      <t>リ</t>
    </rPh>
    <rPh sb="3" eb="4">
      <t>カ</t>
    </rPh>
    <phoneticPr fontId="1"/>
  </si>
  <si>
    <t>算　　数</t>
    <rPh sb="0" eb="1">
      <t>サン</t>
    </rPh>
    <rPh sb="3" eb="4">
      <t>スウ</t>
    </rPh>
    <phoneticPr fontId="1"/>
  </si>
  <si>
    <t>名　　前</t>
    <rPh sb="0" eb="1">
      <t>ナ</t>
    </rPh>
    <rPh sb="3" eb="4">
      <t>マエ</t>
    </rPh>
    <phoneticPr fontId="1"/>
  </si>
  <si>
    <t xml:space="preserve">       </t>
    <phoneticPr fontId="1"/>
  </si>
  <si>
    <t>千葉県標準学力検査　－観点別到達度－</t>
    <phoneticPr fontId="1"/>
  </si>
  <si>
    <t>[検査年月日  　　年　月　日]</t>
    <rPh sb="1" eb="6">
      <t>ケンサネンガッピ</t>
    </rPh>
    <rPh sb="10" eb="11">
      <t>ネン</t>
    </rPh>
    <rPh sb="12" eb="13">
      <t>ガツ</t>
    </rPh>
    <rPh sb="14" eb="15">
      <t>ニチ</t>
    </rPh>
    <phoneticPr fontId="1"/>
  </si>
  <si>
    <t xml:space="preserve">    立 　小学校</t>
    <rPh sb="4" eb="5">
      <t>リツ</t>
    </rPh>
    <rPh sb="7" eb="10">
      <t>ショウガッコウ</t>
    </rPh>
    <phoneticPr fontId="1"/>
  </si>
  <si>
    <t>観点別・領域別・大問別正答率一覧表</t>
    <rPh sb="0" eb="3">
      <t>カンテンベツ</t>
    </rPh>
    <rPh sb="4" eb="7">
      <t>リョウイキベツ</t>
    </rPh>
    <rPh sb="8" eb="11">
      <t>ダイモンベツ</t>
    </rPh>
    <rPh sb="11" eb="14">
      <t>セイトウリツ</t>
    </rPh>
    <rPh sb="14" eb="17">
      <t>イチランヒョウ</t>
    </rPh>
    <phoneticPr fontId="1"/>
  </si>
  <si>
    <t xml:space="preserve">    年   組  担任</t>
    <rPh sb="4" eb="5">
      <t>ネン</t>
    </rPh>
    <rPh sb="8" eb="9">
      <t>クミ</t>
    </rPh>
    <rPh sb="11" eb="13">
      <t>タンニン</t>
    </rPh>
    <phoneticPr fontId="1"/>
  </si>
  <si>
    <r>
      <t xml:space="preserve">
</t>
    </r>
    <r>
      <rPr>
        <sz val="8"/>
        <color theme="1"/>
        <rFont val="ＭＳ 明朝"/>
        <family val="1"/>
        <charset val="128"/>
      </rPr>
      <t>実現状況の
Ａ
Ｂ
Ｃ</t>
    </r>
    <phoneticPr fontId="1"/>
  </si>
  <si>
    <t>Ａ</t>
    <phoneticPr fontId="1"/>
  </si>
  <si>
    <t>Ｂ</t>
    <phoneticPr fontId="1"/>
  </si>
  <si>
    <t>Ｃ</t>
    <phoneticPr fontId="1"/>
  </si>
  <si>
    <t>Ｄ</t>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</si>
  <si>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</si>
  <si>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</si>
  <si>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</si>
  <si>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</si>
  <si>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</si>
  <si>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</si>
  <si>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</si>
  <si>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</si>
  <si>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</si>
  <si>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</si>
  <si>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</si>
  <si>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</si>
  <si>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</si>
  <si>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</si>
  <si>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</si>
  <si>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</si>
  <si>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</si>
  <si>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</si>
  <si>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</si>
  <si>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</si>
  <si>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</si>
  <si>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</si>
  <si>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</si>
  <si>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</si>
  <si>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</si>
  <si>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</si>
  <si>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</si>
  <si>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</si>
  <si>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</si>
  <si>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</si>
  <si>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</si>
  <si>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</si>
  <si>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</si>
  <si>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</si>
  <si>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</si>
  <si>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</si>
  <si>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</si>
  <si>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</si>
  <si>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</si>
  <si>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</si>
  <si>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</si>
  <si>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</si>
  <si>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</si>
  <si>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</si>
  <si>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</si>
  <si>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</si>
  <si>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</si>
  <si>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</si>
  <si>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</si>
  <si>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</si>
  <si>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</si>
  <si>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</si>
  <si>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</si>
  <si>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</si>
  <si>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</si>
  <si>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</si>
  <si>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 xml:space="preserve">
点</t>
    <rPh sb="2" eb="3">
      <t>テン</t>
    </rPh>
    <phoneticPr fontId="1"/>
  </si>
  <si>
    <t>学級成績の統計</t>
    <rPh sb="0" eb="4">
      <t>ガッキュウセイセキ</t>
    </rPh>
    <rPh sb="5" eb="7">
      <t>トウケイ</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</si>
  <si>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</si>
  <si>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</si>
  <si>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</si>
  <si>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</si>
  <si>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教科〔算数〕</t>
    <rPh sb="4" eb="6">
      <t>サンスウ</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</si>
  <si>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</si>
  <si>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</si>
  <si>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</si>
  <si>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</si>
  <si>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</si>
  <si>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</si>
  <si>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</si>
  <si>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</si>
  <si>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</si>
  <si>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</si>
  <si>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</si>
  <si>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</si>
  <si>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</si>
  <si>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</si>
  <si>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</si>
  <si>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</si>
  <si>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</si>
  <si>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</si>
  <si>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</si>
  <si>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</si>
  <si>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</si>
  <si>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</si>
  <si>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学年</t>
    <rPh sb="0" eb="2">
      <t>ガクネン</t>
    </rPh>
    <phoneticPr fontId="1"/>
  </si>
  <si>
    <t>教　科</t>
    <rPh sb="0" eb="1">
      <t>キョウ</t>
    </rPh>
    <rPh sb="2" eb="3">
      <t>カ</t>
    </rPh>
    <phoneticPr fontId="1"/>
  </si>
  <si>
    <t>　　年　　組　担任</t>
    <rPh sb="2" eb="3">
      <t>ネン</t>
    </rPh>
    <rPh sb="5" eb="6">
      <t>クミ</t>
    </rPh>
    <rPh sb="7" eb="9">
      <t>タンニン</t>
    </rPh>
    <phoneticPr fontId="1"/>
  </si>
  <si>
    <t>県の様子</t>
    <rPh sb="0" eb="1">
      <t>ケン</t>
    </rPh>
    <rPh sb="2" eb="4">
      <t>ヨウス</t>
    </rPh>
    <phoneticPr fontId="1"/>
  </si>
  <si>
    <t>特色ある地域</t>
    <rPh sb="0" eb="2">
      <t>トクショク</t>
    </rPh>
    <rPh sb="4" eb="6">
      <t>チイキ</t>
    </rPh>
    <phoneticPr fontId="1"/>
  </si>
  <si>
    <t>伝統・文化・先人</t>
    <rPh sb="0" eb="2">
      <t>デントウ</t>
    </rPh>
    <rPh sb="3" eb="5">
      <t>ブンカ</t>
    </rPh>
    <rPh sb="6" eb="8">
      <t>センジン</t>
    </rPh>
    <phoneticPr fontId="1"/>
  </si>
  <si>
    <t>健康や生活</t>
    <rPh sb="0" eb="2">
      <t>ケンコウ</t>
    </rPh>
    <rPh sb="3" eb="5">
      <t>セイカツ</t>
    </rPh>
    <phoneticPr fontId="1"/>
  </si>
  <si>
    <t>自然災害</t>
    <rPh sb="0" eb="4">
      <t>シゼンサイガイ</t>
    </rPh>
    <phoneticPr fontId="1"/>
  </si>
  <si>
    <t>県
の
様
子</t>
    <rPh sb="0" eb="1">
      <t>ケン</t>
    </rPh>
    <rPh sb="4" eb="5">
      <t>サマ</t>
    </rPh>
    <rPh sb="6" eb="7">
      <t>コ</t>
    </rPh>
    <phoneticPr fontId="1"/>
  </si>
  <si>
    <t>特
色
あ
る
地
域</t>
    <rPh sb="0" eb="1">
      <t>トク</t>
    </rPh>
    <rPh sb="2" eb="3">
      <t>ショク</t>
    </rPh>
    <rPh sb="8" eb="9">
      <t>チ</t>
    </rPh>
    <rPh sb="10" eb="11">
      <t>イキ</t>
    </rPh>
    <phoneticPr fontId="1"/>
  </si>
  <si>
    <t>伝
統
・
文
化
・
先
人</t>
    <rPh sb="0" eb="1">
      <t>ツタウ</t>
    </rPh>
    <rPh sb="2" eb="3">
      <t>トウ</t>
    </rPh>
    <rPh sb="6" eb="7">
      <t>アヤ</t>
    </rPh>
    <rPh sb="8" eb="9">
      <t>カ</t>
    </rPh>
    <rPh sb="12" eb="13">
      <t>サキ</t>
    </rPh>
    <rPh sb="14" eb="15">
      <t>ニン</t>
    </rPh>
    <phoneticPr fontId="1"/>
  </si>
  <si>
    <t>健
康
や
生
活</t>
    <rPh sb="0" eb="1">
      <t>ケン</t>
    </rPh>
    <rPh sb="2" eb="3">
      <t>ヤスシ</t>
    </rPh>
    <rPh sb="6" eb="7">
      <t>ナマ</t>
    </rPh>
    <rPh sb="8" eb="9">
      <t>カツ</t>
    </rPh>
    <phoneticPr fontId="1"/>
  </si>
  <si>
    <t>自
然
災
害</t>
    <rPh sb="0" eb="1">
      <t>ジ</t>
    </rPh>
    <rPh sb="2" eb="3">
      <t>ネン</t>
    </rPh>
    <rPh sb="4" eb="5">
      <t>サイ</t>
    </rPh>
    <rPh sb="6" eb="7">
      <t>ガイ</t>
    </rPh>
    <phoneticPr fontId="1"/>
  </si>
  <si>
    <t>㊻</t>
    <phoneticPr fontId="1"/>
  </si>
  <si>
    <t>㊼</t>
    <phoneticPr fontId="1"/>
  </si>
  <si>
    <t>㊽</t>
    <phoneticPr fontId="1"/>
  </si>
  <si>
    <t>㊾</t>
    <phoneticPr fontId="1"/>
  </si>
  <si>
    <t>㊿</t>
    <phoneticPr fontId="1"/>
  </si>
  <si>
    <t>　教科〔社会〕</t>
    <rPh sb="4" eb="6">
      <t>シャカイ</t>
    </rPh>
    <phoneticPr fontId="1"/>
  </si>
  <si>
    <t>大
問
12</t>
    <rPh sb="0" eb="1">
      <t>オオ</t>
    </rPh>
    <rPh sb="2" eb="3">
      <t>モン</t>
    </rPh>
    <phoneticPr fontId="1"/>
  </si>
  <si>
    <t>大
問
13</t>
    <rPh sb="0" eb="1">
      <t>オオ</t>
    </rPh>
    <rPh sb="2" eb="3">
      <t>モン</t>
    </rPh>
    <phoneticPr fontId="1"/>
  </si>
  <si>
    <t>　　立　　小学校</t>
    <rPh sb="2" eb="3">
      <t>リツ</t>
    </rPh>
    <rPh sb="5" eb="6">
      <t>ショウ</t>
    </rPh>
    <rPh sb="6" eb="8">
      <t>ガッコウ</t>
    </rPh>
    <phoneticPr fontId="1"/>
  </si>
  <si>
    <t>大
問
14</t>
    <rPh sb="0" eb="1">
      <t>オオ</t>
    </rPh>
    <rPh sb="2" eb="3">
      <t>モン</t>
    </rPh>
    <phoneticPr fontId="1"/>
  </si>
  <si>
    <t>大
問
15</t>
    <rPh sb="0" eb="1">
      <t>オオ</t>
    </rPh>
    <rPh sb="2" eb="3">
      <t>モン</t>
    </rPh>
    <phoneticPr fontId="1"/>
  </si>
  <si>
    <t>大
問
16</t>
    <rPh sb="0" eb="1">
      <t>オオ</t>
    </rPh>
    <rPh sb="2" eb="3">
      <t>モン</t>
    </rPh>
    <phoneticPr fontId="1"/>
  </si>
  <si>
    <t>大
問
17</t>
    <rPh sb="0" eb="1">
      <t>オオ</t>
    </rPh>
    <rPh sb="2" eb="3">
      <t>モン</t>
    </rPh>
    <phoneticPr fontId="1"/>
  </si>
  <si>
    <t>大
問
18</t>
    <rPh sb="0" eb="1">
      <t>オオ</t>
    </rPh>
    <rPh sb="2" eb="3">
      <t>モン</t>
    </rPh>
    <phoneticPr fontId="1"/>
  </si>
  <si>
    <t>　教科〔理科〕</t>
    <rPh sb="4" eb="6">
      <t>リカ</t>
    </rPh>
    <phoneticPr fontId="1"/>
  </si>
  <si>
    <t>小問別正答一覧表</t>
    <phoneticPr fontId="1"/>
  </si>
  <si>
    <t>・検査人数の記入を</t>
    <rPh sb="1" eb="5">
      <t>ケンサニンズウ</t>
    </rPh>
    <rPh sb="6" eb="8">
      <t>キニュウ</t>
    </rPh>
    <phoneticPr fontId="1"/>
  </si>
  <si>
    <t>忘れずに</t>
    <rPh sb="0" eb="1">
      <t>ワス</t>
    </rPh>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</si>
  <si>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</si>
  <si>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</si>
  <si>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</si>
  <si>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</si>
  <si>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</si>
  <si>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</si>
  <si>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</si>
  <si>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</si>
  <si>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</si>
  <si>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</si>
  <si>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大問１</t>
    <rPh sb="0" eb="2">
      <t>ダイモン</t>
    </rPh>
    <phoneticPr fontId="1"/>
  </si>
  <si>
    <t>大問２</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</si>
  <si>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</si>
  <si>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</si>
  <si>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</si>
  <si>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</si>
  <si>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</si>
  <si>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</si>
  <si>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</si>
  <si>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</si>
  <si>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</si>
  <si>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</si>
  <si>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大問14</t>
    <rPh sb="0" eb="2">
      <t>ダイモン</t>
    </rPh>
    <phoneticPr fontId="1"/>
  </si>
  <si>
    <t>大問15</t>
    <rPh sb="0" eb="2">
      <t>ダイモン</t>
    </rPh>
    <phoneticPr fontId="1"/>
  </si>
  <si>
    <t>大問16</t>
    <rPh sb="0" eb="2">
      <t>ダイモン</t>
    </rPh>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</si>
  <si>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</si>
  <si>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</si>
  <si>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</si>
  <si>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</si>
  <si>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</si>
  <si>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</si>
  <si>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</si>
  <si>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</si>
  <si>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</si>
  <si>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　
　　問題番号
　　　観　点
　　　　領　域
配点
（満点）
名前
（または記号）</t>
    <rPh sb="4" eb="6">
      <t>モンダイ</t>
    </rPh>
    <rPh sb="6" eb="8">
      <t>バンゴウ</t>
    </rPh>
    <rPh sb="12" eb="13">
      <t>カン</t>
    </rPh>
    <rPh sb="14" eb="15">
      <t>テン</t>
    </rPh>
    <rPh sb="20" eb="21">
      <t>リョウ</t>
    </rPh>
    <rPh sb="22" eb="23">
      <t>イキ</t>
    </rPh>
    <rPh sb="24" eb="26">
      <t>ハイテン</t>
    </rPh>
    <rPh sb="28" eb="30">
      <t>マンテン</t>
    </rPh>
    <rPh sb="34" eb="36">
      <t>ナマエ</t>
    </rPh>
    <rPh sb="41" eb="43">
      <t>キゴウ</t>
    </rPh>
    <phoneticPr fontId="1"/>
  </si>
  <si>
    <t>　
　　観　点
　　　領　域
　　　　大問番号
配点
（満点）
名前
（または記号）</t>
    <rPh sb="4" eb="5">
      <t>カン</t>
    </rPh>
    <rPh sb="6" eb="7">
      <t>テン</t>
    </rPh>
    <rPh sb="11" eb="12">
      <t>リョウ</t>
    </rPh>
    <rPh sb="13" eb="14">
      <t>イキ</t>
    </rPh>
    <rPh sb="19" eb="20">
      <t>ダイ</t>
    </rPh>
    <rPh sb="20" eb="21">
      <t>トイ</t>
    </rPh>
    <rPh sb="21" eb="23">
      <t>バンゴウ</t>
    </rPh>
    <rPh sb="24" eb="26">
      <t>ハイテン</t>
    </rPh>
    <rPh sb="28" eb="30">
      <t>マンテン</t>
    </rPh>
    <rPh sb="34" eb="36">
      <t>ナマエ</t>
    </rPh>
    <rPh sb="41" eb="43">
      <t>キゴウ</t>
    </rPh>
    <phoneticPr fontId="1"/>
  </si>
  <si>
    <t>　
　　観　点
　　　領　域
　　　　大問番号
配点
（満点）
名前
（または記号）</t>
    <rPh sb="4" eb="5">
      <t>カン</t>
    </rPh>
    <rPh sb="6" eb="7">
      <t>テン</t>
    </rPh>
    <rPh sb="11" eb="12">
      <t>リョウ</t>
    </rPh>
    <rPh sb="13" eb="14">
      <t>イキ</t>
    </rPh>
    <rPh sb="19" eb="21">
      <t>ダイモン</t>
    </rPh>
    <rPh sb="21" eb="23">
      <t>バンゴウ</t>
    </rPh>
    <rPh sb="24" eb="26">
      <t>ハイテン</t>
    </rPh>
    <rPh sb="28" eb="30">
      <t>マンテン</t>
    </rPh>
    <rPh sb="34" eb="36">
      <t>ナマエ</t>
    </rPh>
    <rPh sb="41" eb="43">
      <t>キゴウ</t>
    </rPh>
    <phoneticPr fontId="1"/>
  </si>
  <si>
    <t>数
と
計
算</t>
    <rPh sb="0" eb="1">
      <t>スウ</t>
    </rPh>
    <rPh sb="6" eb="7">
      <t>ケイ</t>
    </rPh>
    <rPh sb="9" eb="10">
      <t>サン</t>
    </rPh>
    <phoneticPr fontId="1"/>
  </si>
  <si>
    <t>図
形</t>
    <rPh sb="0" eb="1">
      <t>ズ</t>
    </rPh>
    <rPh sb="7" eb="8">
      <t>カタチ</t>
    </rPh>
    <phoneticPr fontId="1"/>
  </si>
  <si>
    <t>物
質</t>
    <rPh sb="0" eb="1">
      <t>モノ</t>
    </rPh>
    <rPh sb="7" eb="8">
      <t>シツ</t>
    </rPh>
    <phoneticPr fontId="1"/>
  </si>
  <si>
    <t>生
命</t>
    <rPh sb="0" eb="1">
      <t>セイ</t>
    </rPh>
    <rPh sb="7" eb="8">
      <t>イノチ</t>
    </rPh>
    <phoneticPr fontId="1"/>
  </si>
  <si>
    <t>地
球</t>
    <rPh sb="0" eb="1">
      <t>チ</t>
    </rPh>
    <rPh sb="7" eb="8">
      <t>キュウ</t>
    </rPh>
    <phoneticPr fontId="1"/>
  </si>
  <si>
    <t>観点別・領域別正答率一覧表</t>
    <phoneticPr fontId="1"/>
  </si>
  <si>
    <t>　
　　　問題番号
　　　　観　点
　　　　　領　域
配点
（満点）
名前
（または記号）</t>
    <rPh sb="5" eb="7">
      <t>モンダイ</t>
    </rPh>
    <rPh sb="7" eb="9">
      <t>バンゴウ</t>
    </rPh>
    <rPh sb="14" eb="15">
      <t>カン</t>
    </rPh>
    <rPh sb="16" eb="17">
      <t>テン</t>
    </rPh>
    <rPh sb="23" eb="24">
      <t>リョウ</t>
    </rPh>
    <rPh sb="25" eb="26">
      <t>イキ</t>
    </rPh>
    <rPh sb="27" eb="29">
      <t>ハイテン</t>
    </rPh>
    <rPh sb="31" eb="33">
      <t>マンテン</t>
    </rPh>
    <rPh sb="37" eb="39">
      <t>ナマエ</t>
    </rPh>
    <rPh sb="44" eb="46">
      <t>キゴウ</t>
    </rPh>
    <phoneticPr fontId="1"/>
  </si>
  <si>
    <t>　　
　　観　点
　　　領　域
　　　　大問番号
配点
（満点）
名前
（または記号）</t>
    <rPh sb="5" eb="6">
      <t>カン</t>
    </rPh>
    <rPh sb="7" eb="8">
      <t>テン</t>
    </rPh>
    <rPh sb="12" eb="13">
      <t>リョウ</t>
    </rPh>
    <rPh sb="14" eb="15">
      <t>イキ</t>
    </rPh>
    <rPh sb="20" eb="21">
      <t>ダイ</t>
    </rPh>
    <rPh sb="21" eb="22">
      <t>トイ</t>
    </rPh>
    <rPh sb="22" eb="24">
      <t>バンゴウ</t>
    </rPh>
    <rPh sb="25" eb="27">
      <t>ハイテン</t>
    </rPh>
    <rPh sb="29" eb="31">
      <t>マンテン</t>
    </rPh>
    <rPh sb="35" eb="37">
      <t>ナマエ</t>
    </rPh>
    <rPh sb="42" eb="44">
      <t>キゴウ</t>
    </rPh>
    <phoneticPr fontId="1"/>
  </si>
  <si>
    <t>言
葉
・
情
報
・
言
語</t>
    <rPh sb="0" eb="1">
      <t>ゲン</t>
    </rPh>
    <rPh sb="2" eb="3">
      <t>ハ</t>
    </rPh>
    <rPh sb="6" eb="7">
      <t>ジョウ</t>
    </rPh>
    <rPh sb="8" eb="9">
      <t>ホウ</t>
    </rPh>
    <rPh sb="12" eb="13">
      <t>ゴン</t>
    </rPh>
    <rPh sb="14" eb="15">
      <t>ゴ</t>
    </rPh>
    <phoneticPr fontId="1"/>
  </si>
  <si>
    <t>話
す
・
聞
く</t>
    <rPh sb="0" eb="1">
      <t>ハナ</t>
    </rPh>
    <rPh sb="6" eb="7">
      <t>キ</t>
    </rPh>
    <phoneticPr fontId="1"/>
  </si>
  <si>
    <t>書
く</t>
    <rPh sb="0" eb="1">
      <t>カ</t>
    </rPh>
    <phoneticPr fontId="1"/>
  </si>
  <si>
    <t>読
む</t>
    <rPh sb="0" eb="1">
      <t>ヨ</t>
    </rPh>
    <phoneticPr fontId="1"/>
  </si>
  <si>
    <t>　教科〔国語〕</t>
    <rPh sb="4" eb="6">
      <t>コクゴ</t>
    </rPh>
    <phoneticPr fontId="1"/>
  </si>
  <si>
    <t>③</t>
    <phoneticPr fontId="1"/>
  </si>
  <si>
    <t>⑤</t>
    <phoneticPr fontId="1"/>
  </si>
  <si>
    <t>⑧</t>
    <phoneticPr fontId="1"/>
  </si>
  <si>
    <t>㉖</t>
    <phoneticPr fontId="1"/>
  </si>
  <si>
    <t>大問４</t>
    <rPh sb="0" eb="2">
      <t>ダイモン</t>
    </rPh>
    <phoneticPr fontId="1"/>
  </si>
  <si>
    <t>大問５</t>
    <rPh sb="0" eb="2">
      <t>ダイモン</t>
    </rPh>
    <phoneticPr fontId="1"/>
  </si>
  <si>
    <t>大問７</t>
    <rPh sb="0" eb="2">
      <t>ダイモン</t>
    </rPh>
    <phoneticPr fontId="1"/>
  </si>
  <si>
    <t>大問８</t>
    <rPh sb="0" eb="2">
      <t>ダイモン</t>
    </rPh>
    <phoneticPr fontId="1"/>
  </si>
  <si>
    <t>千葉県標準学力検査の結果</t>
    <rPh sb="0" eb="9">
      <t>チバケンヒョウジュンガクリョクケンサ</t>
    </rPh>
    <rPh sb="10" eb="12">
      <t>ケッカ</t>
    </rPh>
    <phoneticPr fontId="1"/>
  </si>
  <si>
    <t>成　　績　　票</t>
    <rPh sb="0" eb="1">
      <t>ナリ</t>
    </rPh>
    <rPh sb="3" eb="4">
      <t>イサオ</t>
    </rPh>
    <rPh sb="6" eb="7">
      <t>ヒョウ</t>
    </rPh>
    <phoneticPr fontId="1"/>
  </si>
  <si>
    <t>組</t>
    <rPh sb="0" eb="1">
      <t>クミ</t>
    </rPh>
    <phoneticPr fontId="1"/>
  </si>
  <si>
    <t>番</t>
    <rPh sb="0" eb="1">
      <t>バン</t>
    </rPh>
    <phoneticPr fontId="1"/>
  </si>
  <si>
    <t>名前</t>
    <rPh sb="0" eb="2">
      <t>ナマエ</t>
    </rPh>
    <phoneticPr fontId="1"/>
  </si>
  <si>
    <t>教  科</t>
    <rPh sb="0" eb="1">
      <t>キョウ</t>
    </rPh>
    <rPh sb="3" eb="4">
      <t>カ</t>
    </rPh>
    <phoneticPr fontId="1"/>
  </si>
  <si>
    <t>あなたの</t>
    <phoneticPr fontId="1"/>
  </si>
  <si>
    <t>県</t>
    <rPh sb="0" eb="1">
      <t>ケン</t>
    </rPh>
    <phoneticPr fontId="1"/>
  </si>
  <si>
    <t>もう</t>
    <phoneticPr fontId="1"/>
  </si>
  <si>
    <t>よい</t>
    <phoneticPr fontId="1"/>
  </si>
  <si>
    <t>少し</t>
    <rPh sb="0" eb="1">
      <t>スコ</t>
    </rPh>
    <phoneticPr fontId="1"/>
  </si>
  <si>
    <t>国  語</t>
    <rPh sb="0" eb="1">
      <t>クニ</t>
    </rPh>
    <rPh sb="3" eb="4">
      <t>ゴ</t>
    </rPh>
    <phoneticPr fontId="1"/>
  </si>
  <si>
    <t>社  会</t>
    <rPh sb="0" eb="1">
      <t>シャ</t>
    </rPh>
    <rPh sb="3" eb="4">
      <t>カイ</t>
    </rPh>
    <phoneticPr fontId="1"/>
  </si>
  <si>
    <t>算  数</t>
    <rPh sb="0" eb="1">
      <t>サン</t>
    </rPh>
    <rPh sb="3" eb="4">
      <t>スウ</t>
    </rPh>
    <phoneticPr fontId="1"/>
  </si>
  <si>
    <t>理  科</t>
    <rPh sb="0" eb="1">
      <t>リ</t>
    </rPh>
    <rPh sb="3" eb="4">
      <t>カ</t>
    </rPh>
    <phoneticPr fontId="1"/>
  </si>
  <si>
    <t>合  計</t>
    <rPh sb="0" eb="1">
      <t>ア</t>
    </rPh>
    <rPh sb="3" eb="4">
      <t>ケイ</t>
    </rPh>
    <phoneticPr fontId="1"/>
  </si>
  <si>
    <t>４ 年</t>
    <rPh sb="2" eb="3">
      <t>ネン</t>
    </rPh>
    <phoneticPr fontId="1"/>
  </si>
  <si>
    <t>※得点順に並べ替えるには、「得点順に並べ替える手順」を参照してください。</t>
    <rPh sb="1" eb="4">
      <t>トクテンジュン</t>
    </rPh>
    <rPh sb="5" eb="6">
      <t>ナラ</t>
    </rPh>
    <rPh sb="7" eb="8">
      <t>カ</t>
    </rPh>
    <rPh sb="14" eb="16">
      <t>トクテン</t>
    </rPh>
    <rPh sb="16" eb="17">
      <t>ジュン</t>
    </rPh>
    <rPh sb="18" eb="19">
      <t>ナラ</t>
    </rPh>
    <rPh sb="20" eb="21">
      <t>カ</t>
    </rPh>
    <rPh sb="23" eb="25">
      <t>テジュン</t>
    </rPh>
    <rPh sb="27" eb="29">
      <t>サンショウ</t>
    </rPh>
    <phoneticPr fontId="1"/>
  </si>
  <si>
    <t>※最初の順番に戻すときは、「№」の列をキーにして並べ替えて下さい。</t>
    <rPh sb="1" eb="3">
      <t>サイショ</t>
    </rPh>
    <rPh sb="4" eb="6">
      <t>ジュンバン</t>
    </rPh>
    <rPh sb="7" eb="8">
      <t>モド</t>
    </rPh>
    <rPh sb="17" eb="18">
      <t>レツ</t>
    </rPh>
    <rPh sb="24" eb="25">
      <t>ナラ</t>
    </rPh>
    <rPh sb="26" eb="27">
      <t>カ</t>
    </rPh>
    <rPh sb="29" eb="30">
      <t>クダ</t>
    </rPh>
    <phoneticPr fontId="1"/>
  </si>
  <si>
    <t>正答率</t>
    <rPh sb="0" eb="2">
      <t>セイトウ</t>
    </rPh>
    <rPh sb="2" eb="3">
      <t>リツ</t>
    </rPh>
    <phoneticPr fontId="1"/>
  </si>
  <si>
    <t>満　点</t>
    <rPh sb="0" eb="1">
      <t>ミツル</t>
    </rPh>
    <rPh sb="2" eb="3">
      <t>テン</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</si>
  <si>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</si>
  <si>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</si>
  <si>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</si>
  <si>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</si>
  <si>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</si>
  <si>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</si>
  <si>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</si>
  <si>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</si>
  <si>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</si>
  <si>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</si>
  <si>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</si>
  <si>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</si>
  <si>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</si>
  <si>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</si>
  <si>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４</t>
    <phoneticPr fontId="1"/>
  </si>
  <si>
    <t>国　語</t>
    <rPh sb="0" eb="1">
      <t>クニ</t>
    </rPh>
    <rPh sb="2" eb="3">
      <t>ゴ</t>
    </rPh>
    <phoneticPr fontId="1"/>
  </si>
  <si>
    <t>４</t>
    <phoneticPr fontId="1"/>
  </si>
  <si>
    <t>社　会</t>
    <rPh sb="0" eb="1">
      <t>シャ</t>
    </rPh>
    <rPh sb="2" eb="3">
      <t>カイ</t>
    </rPh>
    <phoneticPr fontId="1"/>
  </si>
  <si>
    <t>算　数</t>
    <rPh sb="0" eb="1">
      <t>サン</t>
    </rPh>
    <rPh sb="2" eb="3">
      <t>スウ</t>
    </rPh>
    <phoneticPr fontId="1"/>
  </si>
  <si>
    <t>理　科</t>
    <rPh sb="0" eb="1">
      <t>リ</t>
    </rPh>
    <rPh sb="2" eb="3">
      <t>カ</t>
    </rPh>
    <phoneticPr fontId="1"/>
  </si>
  <si>
    <t>千葉県標準学力検査  －観点別到達度－</t>
    <phoneticPr fontId="1"/>
  </si>
  <si>
    <t>得点順一覧表</t>
    <rPh sb="0" eb="2">
      <t>トクテン</t>
    </rPh>
    <rPh sb="2" eb="3">
      <t>ジュン</t>
    </rPh>
    <rPh sb="3" eb="6">
      <t>イチランヒョウ</t>
    </rPh>
    <phoneticPr fontId="1"/>
  </si>
  <si>
    <t>Ⅲ
思
考
・
判
断
・
表
現</t>
    <rPh sb="2" eb="3">
      <t>シ</t>
    </rPh>
    <rPh sb="4" eb="5">
      <t>コウ</t>
    </rPh>
    <rPh sb="8" eb="9">
      <t>ワ</t>
    </rPh>
    <rPh sb="10" eb="11">
      <t>ダン</t>
    </rPh>
    <rPh sb="14" eb="15">
      <t>ヒョウ</t>
    </rPh>
    <rPh sb="16" eb="17">
      <t>ゲン</t>
    </rPh>
    <phoneticPr fontId="1"/>
  </si>
  <si>
    <t>Ⅲ・１</t>
  </si>
  <si>
    <t>Ⅲ・４</t>
  </si>
  <si>
    <t>Ⅲ・５</t>
  </si>
  <si>
    <t>Ⅲ・３</t>
  </si>
  <si>
    <t>Ⅲ</t>
  </si>
  <si>
    <t>　・記入の仕方…正答「１」、誤答「０」、無答「空欄」      ・①、②…は問題番号。Ⅱ、Ⅲは観点。１､２､３､４は領域を表します。</t>
    <rPh sb="23" eb="25">
      <t>クウラン</t>
    </rPh>
    <phoneticPr fontId="1"/>
  </si>
  <si>
    <t>Ⅱ
知
識
・
技
能</t>
    <rPh sb="2" eb="3">
      <t>チ</t>
    </rPh>
    <rPh sb="4" eb="5">
      <t>シキ</t>
    </rPh>
    <rPh sb="8" eb="9">
      <t>ギ</t>
    </rPh>
    <rPh sb="10" eb="11">
      <t>ノウ</t>
    </rPh>
    <phoneticPr fontId="1"/>
  </si>
  <si>
    <t>Ⅱ・１</t>
  </si>
  <si>
    <t>Ⅱ・４</t>
  </si>
  <si>
    <t>Ⅱ・５</t>
  </si>
  <si>
    <t>Ⅱ</t>
  </si>
  <si>
    <t>Ⅲ・２</t>
  </si>
  <si>
    <t>・記入の仕方…正答「１」、誤答「０」、無答「空欄」   ・ ①、②…は問題番号。Ⅱ、Ⅲは観点。１､２､３､４は領域を表します。   ・一つの小問に複数の答えがある場合は、領域番号下の空欄に正答を入力してから結果を入力</t>
    <rPh sb="21" eb="23">
      <t>クウラン</t>
    </rPh>
    <rPh sb="66" eb="67">
      <t>ヒト</t>
    </rPh>
    <rPh sb="69" eb="71">
      <t>ショウモン</t>
    </rPh>
    <rPh sb="72" eb="74">
      <t>フクスウ</t>
    </rPh>
    <rPh sb="75" eb="76">
      <t>コタ</t>
    </rPh>
    <rPh sb="80" eb="82">
      <t>バアイ</t>
    </rPh>
    <rPh sb="85" eb="90">
      <t>リョウイキバンゴウシタ</t>
    </rPh>
    <rPh sb="90" eb="91">
      <t>ラン</t>
    </rPh>
    <rPh sb="91" eb="92">
      <t>クウ</t>
    </rPh>
    <rPh sb="93" eb="95">
      <t>セイトウ</t>
    </rPh>
    <rPh sb="96" eb="98">
      <t>ニュウリョク</t>
    </rPh>
    <rPh sb="102" eb="104">
      <t>ケッカ</t>
    </rPh>
    <rPh sb="105" eb="107">
      <t>ニュウリョク</t>
    </rPh>
    <phoneticPr fontId="1"/>
  </si>
  <si>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</si>
  <si>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Ⅲ・Ａ</t>
  </si>
  <si>
    <t>Ⅲ・Ｂ</t>
  </si>
  <si>
    <t>Ⅲ・Ｃ</t>
  </si>
  <si>
    <t>Ⅲ・Ｄ</t>
  </si>
  <si>
    <t>　・記入の仕方…正答「１」、誤答「０」、無答「空欄」      ・①、②…は問題番号。Ⅱ、Ⅲは観点。ＡＢＣＤは領域を表します。</t>
    <rPh sb="23" eb="25">
      <t>クウラン</t>
    </rPh>
    <rPh sb="38" eb="42">
      <t>モンダイバンゴウ</t>
    </rPh>
    <rPh sb="47" eb="49">
      <t>カンテン</t>
    </rPh>
    <rPh sb="55" eb="57">
      <t>リョウイキ</t>
    </rPh>
    <rPh sb="58" eb="59">
      <t>アラワ</t>
    </rPh>
    <phoneticPr fontId="1"/>
  </si>
  <si>
    <t>Ⅱ・Ａ</t>
  </si>
  <si>
    <t>Ⅱ・Ｂ</t>
  </si>
  <si>
    <t>Ⅱ・Ｃ</t>
  </si>
  <si>
    <t>Ⅱ・Ｄ</t>
  </si>
  <si>
    <t>大10</t>
    <rPh sb="0" eb="1">
      <t>ダイ</t>
    </rPh>
    <phoneticPr fontId="1"/>
  </si>
  <si>
    <t>大11</t>
    <rPh sb="0" eb="1">
      <t>ダイ</t>
    </rPh>
    <phoneticPr fontId="1"/>
  </si>
  <si>
    <t>Ⅱ・３</t>
  </si>
  <si>
    <t>Ⅱ・２</t>
  </si>
  <si>
    <t>大6</t>
    <rPh sb="0" eb="1">
      <t>ダイ</t>
    </rPh>
    <phoneticPr fontId="1"/>
  </si>
  <si>
    <t>大17</t>
    <rPh sb="0" eb="1">
      <t>ダイ</t>
    </rPh>
    <phoneticPr fontId="1"/>
  </si>
  <si>
    <t>大18</t>
    <rPh sb="0" eb="1">
      <t>ダイ</t>
    </rPh>
    <phoneticPr fontId="1"/>
  </si>
  <si>
    <t>Ⅱ・３</t>
    <phoneticPr fontId="1"/>
  </si>
  <si>
    <t>Ⅱ・２</t>
    <phoneticPr fontId="1"/>
  </si>
  <si>
    <t>観点別評価基準一覧表</t>
    <rPh sb="0" eb="2">
      <t>カンテン</t>
    </rPh>
    <rPh sb="2" eb="3">
      <t>ベツ</t>
    </rPh>
    <rPh sb="3" eb="5">
      <t>ヒョウカ</t>
    </rPh>
    <rPh sb="5" eb="7">
      <t>キジュン</t>
    </rPh>
    <rPh sb="7" eb="10">
      <t>イチランヒョウ</t>
    </rPh>
    <phoneticPr fontId="1"/>
  </si>
  <si>
    <t>配 点</t>
    <rPh sb="0" eb="1">
      <t>ハイ</t>
    </rPh>
    <rPh sb="2" eb="3">
      <t>テン</t>
    </rPh>
    <phoneticPr fontId="1"/>
  </si>
  <si>
    <t xml:space="preserve"> Ⅰ 主体的に学習に取り組む態度</t>
    <rPh sb="3" eb="6">
      <t>シュタイテキ</t>
    </rPh>
    <rPh sb="7" eb="9">
      <t>ガクシュウ</t>
    </rPh>
    <rPh sb="10" eb="11">
      <t>ト</t>
    </rPh>
    <rPh sb="12" eb="13">
      <t>ク</t>
    </rPh>
    <rPh sb="14" eb="16">
      <t>タイド</t>
    </rPh>
    <phoneticPr fontId="1"/>
  </si>
  <si>
    <t xml:space="preserve"> Ⅱ 知識・技能</t>
    <rPh sb="3" eb="5">
      <t>チシキ</t>
    </rPh>
    <rPh sb="6" eb="8">
      <t>ギノウ</t>
    </rPh>
    <phoneticPr fontId="1"/>
  </si>
  <si>
    <t xml:space="preserve"> Ⅲ 思考・判断・表現</t>
    <rPh sb="3" eb="5">
      <t>シコウ</t>
    </rPh>
    <rPh sb="6" eb="8">
      <t>ハンダン</t>
    </rPh>
    <rPh sb="9" eb="11">
      <t>ヒョウゲン</t>
    </rPh>
    <phoneticPr fontId="1"/>
  </si>
  <si>
    <t>０～２</t>
    <phoneticPr fontId="1"/>
  </si>
  <si>
    <t>（第４学年）</t>
    <rPh sb="1" eb="2">
      <t>ダイ</t>
    </rPh>
    <rPh sb="3" eb="5">
      <t>ガクネン</t>
    </rPh>
    <phoneticPr fontId="1"/>
  </si>
  <si>
    <t xml:space="preserve">
学
力
偏
差
値</t>
    <rPh sb="1" eb="2">
      <t>マナブ</t>
    </rPh>
    <rPh sb="3" eb="4">
      <t>チカラ</t>
    </rPh>
    <rPh sb="5" eb="6">
      <t>ヘン</t>
    </rPh>
    <rPh sb="7" eb="8">
      <t>サ</t>
    </rPh>
    <rPh sb="9" eb="10">
      <t>チ</t>
    </rPh>
    <phoneticPr fontId="1"/>
  </si>
  <si>
    <t>偏差値</t>
    <rPh sb="0" eb="3">
      <t>ヘンサチ</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</si>
  <si>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</si>
  <si>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</si>
  <si>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t>合計点</t>
    <rPh sb="0" eb="2">
      <t>ゴウケイ</t>
    </rPh>
    <rPh sb="2" eb="3">
      <t>テン</t>
    </rPh>
    <phoneticPr fontId="1"/>
  </si>
  <si>
    <t>21～30</t>
    <phoneticPr fontId="1"/>
  </si>
  <si>
    <t>０～15</t>
    <phoneticPr fontId="1"/>
  </si>
  <si>
    <t>４年　組 　総 得 点 一 覧 表</t>
    <rPh sb="1" eb="2">
      <t>ネン</t>
    </rPh>
    <rPh sb="3" eb="4">
      <t>クミ</t>
    </rPh>
    <rPh sb="6" eb="7">
      <t>ソウ</t>
    </rPh>
    <rPh sb="8" eb="9">
      <t>エ</t>
    </rPh>
    <rPh sb="10" eb="11">
      <t>テン</t>
    </rPh>
    <rPh sb="12" eb="13">
      <t>イチ</t>
    </rPh>
    <rPh sb="14" eb="15">
      <t>ラン</t>
    </rPh>
    <rPh sb="16" eb="17">
      <t>ヒョウ</t>
    </rPh>
    <phoneticPr fontId="1"/>
  </si>
  <si>
    <t xml:space="preserve">観          点 </t>
    <rPh sb="0" eb="1">
      <t>カン</t>
    </rPh>
    <rPh sb="11" eb="12">
      <t>テン</t>
    </rPh>
    <phoneticPr fontId="1"/>
  </si>
  <si>
    <t>国
語</t>
    <rPh sb="0" eb="1">
      <t>クニ</t>
    </rPh>
    <rPh sb="2" eb="3">
      <t>ゴ</t>
    </rPh>
    <phoneticPr fontId="1"/>
  </si>
  <si>
    <t>社
会</t>
    <rPh sb="0" eb="1">
      <t>シャ</t>
    </rPh>
    <rPh sb="2" eb="3">
      <t>カイ</t>
    </rPh>
    <phoneticPr fontId="1"/>
  </si>
  <si>
    <t>算
数</t>
    <rPh sb="0" eb="1">
      <t>サン</t>
    </rPh>
    <rPh sb="2" eb="3">
      <t>スウ</t>
    </rPh>
    <phoneticPr fontId="1"/>
  </si>
  <si>
    <t>理
科</t>
    <rPh sb="0" eb="1">
      <t>リ</t>
    </rPh>
    <rPh sb="2" eb="3">
      <t>カ</t>
    </rPh>
    <phoneticPr fontId="1"/>
  </si>
  <si>
    <t>大変</t>
    <rPh sb="0" eb="2">
      <t>タイヘン</t>
    </rPh>
    <phoneticPr fontId="1"/>
  </si>
  <si>
    <t>４～８</t>
    <phoneticPr fontId="1"/>
  </si>
  <si>
    <t>０～13</t>
    <phoneticPr fontId="1"/>
  </si>
  <si>
    <t>14～29</t>
    <phoneticPr fontId="1"/>
  </si>
  <si>
    <t>30～40</t>
    <phoneticPr fontId="1"/>
  </si>
  <si>
    <t>０～16</t>
    <phoneticPr fontId="1"/>
  </si>
  <si>
    <t>17～38</t>
    <phoneticPr fontId="1"/>
  </si>
  <si>
    <t>39～60</t>
    <phoneticPr fontId="1"/>
  </si>
  <si>
    <t>０～36</t>
    <phoneticPr fontId="1"/>
  </si>
  <si>
    <t>37～62</t>
    <phoneticPr fontId="1"/>
  </si>
  <si>
    <t>63～76</t>
    <phoneticPr fontId="1"/>
  </si>
  <si>
    <t>０～10</t>
    <phoneticPr fontId="1"/>
  </si>
  <si>
    <t>11～20</t>
    <phoneticPr fontId="1"/>
  </si>
  <si>
    <t>21～24</t>
    <phoneticPr fontId="1"/>
  </si>
  <si>
    <t>57～70</t>
    <phoneticPr fontId="1"/>
  </si>
  <si>
    <t>０～25</t>
    <phoneticPr fontId="1"/>
  </si>
  <si>
    <t>26～56</t>
    <phoneticPr fontId="1"/>
  </si>
  <si>
    <t>３～20</t>
    <phoneticPr fontId="1"/>
  </si>
  <si>
    <t>０～38</t>
    <phoneticPr fontId="1"/>
  </si>
  <si>
    <t>39～61</t>
    <phoneticPr fontId="1"/>
  </si>
  <si>
    <t>62～70</t>
    <phoneticPr fontId="1"/>
  </si>
  <si>
    <t>16～26</t>
    <phoneticPr fontId="1"/>
  </si>
  <si>
    <t>27～30</t>
    <phoneticPr fontId="1"/>
  </si>
  <si>
    <t>もう少し</t>
    <rPh sb="2" eb="3">
      <t>スコ</t>
    </rPh>
    <phoneticPr fontId="1"/>
  </si>
  <si>
    <t>大変良い</t>
    <rPh sb="0" eb="3">
      <t>タイヘンヨ</t>
    </rPh>
    <phoneticPr fontId="1"/>
  </si>
  <si>
    <t>84～100</t>
    <phoneticPr fontId="1"/>
  </si>
  <si>
    <t>おおむね</t>
    <phoneticPr fontId="1"/>
  </si>
  <si>
    <t>おおむねよい</t>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</si>
  <si>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</si>
  <si>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</si>
  <si>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　　　立　　小学校</t>
    <rPh sb="3" eb="4">
      <t>リツ</t>
    </rPh>
    <rPh sb="6" eb="9">
      <t>ショウガッコウ</t>
    </rPh>
    <phoneticPr fontId="1"/>
  </si>
  <si>
    <t>◆ア､イ､ウ､エを入力する。</t>
    <rPh sb="9" eb="11">
      <t>ニュウリョク</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</si>
  <si>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</si>
  <si>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</si>
  <si>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</si>
  <si>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</si>
  <si>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</si>
  <si>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</si>
  <si>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</si>
  <si>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</si>
  <si>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</si>
  <si>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</si>
  <si>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</si>
  <si>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小４国</t>
    <rPh sb="0" eb="1">
      <t>ショウ</t>
    </rPh>
    <rPh sb="2" eb="3">
      <t>コク</t>
    </rPh>
    <phoneticPr fontId="1"/>
  </si>
  <si>
    <t>小４社</t>
    <rPh sb="0" eb="1">
      <t>ショウ</t>
    </rPh>
    <rPh sb="2" eb="3">
      <t>シャ</t>
    </rPh>
    <phoneticPr fontId="1"/>
  </si>
  <si>
    <t>４年　組　担任</t>
    <rPh sb="1" eb="2">
      <t>ネン</t>
    </rPh>
    <rPh sb="3" eb="4">
      <t>クミ</t>
    </rPh>
    <rPh sb="5" eb="7">
      <t>タンニン</t>
    </rPh>
    <phoneticPr fontId="1"/>
  </si>
  <si>
    <t>４年　組 担任　</t>
    <rPh sb="1" eb="2">
      <t>ネン</t>
    </rPh>
    <rPh sb="3" eb="4">
      <t>クミ</t>
    </rPh>
    <rPh sb="5" eb="7">
      <t>タンニン</t>
    </rPh>
    <phoneticPr fontId="1"/>
  </si>
  <si>
    <t>小４算</t>
    <rPh sb="0" eb="1">
      <t>ショウ</t>
    </rPh>
    <rPh sb="2" eb="3">
      <t>サン</t>
    </rPh>
    <phoneticPr fontId="1"/>
  </si>
  <si>
    <t>小４理</t>
    <rPh sb="0" eb="1">
      <t>ショウ</t>
    </rPh>
    <rPh sb="2" eb="3">
      <t>リ</t>
    </rPh>
    <phoneticPr fontId="1"/>
  </si>
  <si>
    <t>順番</t>
    <rPh sb="0" eb="2">
      <t>ジュンバン</t>
    </rPh>
    <phoneticPr fontId="1"/>
  </si>
  <si>
    <t>自校採点用　総得点評価基準一覧表（第４学年）</t>
    <rPh sb="0" eb="4">
      <t>ジコウサイテン</t>
    </rPh>
    <rPh sb="4" eb="5">
      <t>ヨウ</t>
    </rPh>
    <rPh sb="13" eb="15">
      <t>イチラン</t>
    </rPh>
    <phoneticPr fontId="1"/>
  </si>
  <si>
    <t>０～30</t>
    <phoneticPr fontId="1"/>
  </si>
  <si>
    <t>31～50</t>
    <phoneticPr fontId="1"/>
  </si>
  <si>
    <t>51～68</t>
    <phoneticPr fontId="1"/>
  </si>
  <si>
    <t>69～100</t>
    <phoneticPr fontId="1"/>
  </si>
  <si>
    <t>０～47</t>
    <phoneticPr fontId="1"/>
  </si>
  <si>
    <t>48～65</t>
    <phoneticPr fontId="1"/>
  </si>
  <si>
    <t>66～83</t>
    <phoneticPr fontId="1"/>
  </si>
  <si>
    <t>０～28</t>
    <phoneticPr fontId="1"/>
  </si>
  <si>
    <t>29～54</t>
    <phoneticPr fontId="1"/>
  </si>
  <si>
    <t>55～77</t>
    <phoneticPr fontId="1"/>
  </si>
  <si>
    <t>78～100</t>
    <phoneticPr fontId="1"/>
  </si>
  <si>
    <t>０～54</t>
    <phoneticPr fontId="1"/>
  </si>
  <si>
    <t>55～72</t>
    <phoneticPr fontId="1"/>
  </si>
  <si>
    <t>73～88</t>
    <phoneticPr fontId="1"/>
  </si>
  <si>
    <t>89～100</t>
    <phoneticPr fontId="1"/>
  </si>
  <si>
    <t>　　　立　　　小学校</t>
    <rPh sb="3" eb="4">
      <t>リツ</t>
    </rPh>
    <rPh sb="7" eb="8">
      <t>ショウ</t>
    </rPh>
    <rPh sb="8" eb="10">
      <t>ガッコウ</t>
    </rPh>
    <phoneticPr fontId="1"/>
  </si>
  <si>
    <t>　　　　立　　小学校</t>
    <rPh sb="4" eb="5">
      <t>リツ</t>
    </rPh>
    <rPh sb="7" eb="8">
      <t>ショウ</t>
    </rPh>
    <rPh sb="8" eb="10">
      <t>ガッコウ</t>
    </rPh>
    <phoneticPr fontId="1"/>
  </si>
  <si>
    <t>小問別正答一覧表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</si>
</sst>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Red]\(0.0\)"/>
    <numFmt numFmtId="178" formatCode="0_);[Red]\(0\)"/>
    <numFmt numFmtId="179" formatCode="0.0_ "/>
    <numFmt numFmtId="180" formatCode="0.00_ "/>
    <numFmt numFmtId="181" formatCode="0.0;[Red]0.0"/>
    <numFmt numFmtId="182" formatCode="0;[Red]0"/>
    <numFmt numFmtId="183" formatCode="0.00;[Red]0.00"/>
  </numFmts>
  <fonts count="45"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Ｐゴシック"/>
      <family val="2"/>
      <charset val="128"/>
      <scheme val="minor"/>
    </font>
    <font>
      <sz val="10.5"/>
      <color theme="1"/>
      <name val="ＭＳ Ｐゴシック"/>
      <family val="3"/>
      <charset val="128"/>
      <scheme val="minor"/>
    </font>
    <font>
      <sz val="12"/>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14"/>
      <color theme="1"/>
      <name val="ＭＳ 明朝"/>
      <family val="1"/>
      <charset val="128"/>
    </font>
    <font>
      <sz val="11"/>
      <color theme="1"/>
      <name val="ＭＳ 明朝"/>
      <family val="1"/>
      <charset val="128"/>
    </font>
    <font>
      <sz val="9.5"/>
      <color rgb="FFFF0000"/>
      <name val="ＭＳ Ｐゴシック"/>
      <family val="3"/>
      <charset val="128"/>
      <scheme val="minor"/>
    </font>
    <font>
      <sz val="8.5"/>
      <color rgb="FFFF0000"/>
      <name val="ＭＳ ゴシック"/>
      <family val="3"/>
      <charset val="128"/>
    </font>
    <font>
      <sz val="12"/>
      <color theme="1"/>
      <name val="游ゴシック"/>
      <family val="3"/>
      <charset val="128"/>
    </font>
    <font>
      <sz val="14"/>
      <color theme="1"/>
      <name val="游ゴシック"/>
      <family val="3"/>
      <charset val="128"/>
    </font>
    <font>
      <sz val="11"/>
      <color theme="1"/>
      <name val="游ゴシック"/>
      <family val="3"/>
      <charset val="128"/>
    </font>
    <font>
      <sz val="10.5"/>
      <color theme="1"/>
      <name val="游ゴシック"/>
      <family val="3"/>
      <charset val="128"/>
    </font>
    <font>
      <sz val="10"/>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b/>
      <sz val="10.5"/>
      <color theme="1"/>
      <name val="游ゴシック Light"/>
      <family val="3"/>
      <charset val="128"/>
    </font>
    <font>
      <sz val="11"/>
      <color theme="5"/>
      <name val="游ゴシック"/>
      <family val="3"/>
      <charset val="128"/>
    </font>
  </fonts>
  <fills count="3">
    <fill>
      <patternFill patternType="none"/>
    </fill>
    <fill>
      <patternFill patternType="gray125"/>
    </fill>
    <fill>
      <patternFill patternType="solid">
        <fgColor theme="2"/>
        <bgColor indexed="64"/>
      </patternFill>
    </fill>
  </fills>
  <borders count="2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diagonal/>
    </border>
    <border>
      <left style="dotted">
        <color auto="1"/>
      </left>
      <right style="medium">
        <color auto="1"/>
      </right>
      <top style="thin">
        <color auto="1"/>
      </top>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style="dotted">
        <color auto="1"/>
      </right>
      <top style="thin">
        <color auto="1"/>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diagonalUp="1">
      <left style="thin">
        <color auto="1"/>
      </left>
      <right style="dotted">
        <color auto="1"/>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dotted">
        <color auto="1"/>
      </left>
      <right style="thin">
        <color auto="1"/>
      </right>
      <top/>
      <bottom style="medium">
        <color auto="1"/>
      </bottom>
      <diagonal/>
    </border>
    <border>
      <left/>
      <right style="medium">
        <color auto="1"/>
      </right>
      <top/>
      <bottom/>
      <diagonal/>
    </border>
    <border diagonalUp="1">
      <left style="thin">
        <color auto="1"/>
      </left>
      <right/>
      <top style="medium">
        <color auto="1"/>
      </top>
      <bottom style="thin">
        <color auto="1"/>
      </bottom>
      <diagonal style="thin">
        <color auto="1"/>
      </diagonal>
    </border>
    <border>
      <left style="dotted">
        <color auto="1"/>
      </left>
      <right/>
      <top style="thin">
        <color auto="1"/>
      </top>
      <bottom style="medium">
        <color auto="1"/>
      </bottom>
      <diagonal/>
    </border>
    <border>
      <left style="dotted">
        <color auto="1"/>
      </left>
      <right/>
      <top/>
      <bottom style="thin">
        <color auto="1"/>
      </bottom>
      <diagonal/>
    </border>
    <border>
      <left style="dotted">
        <color auto="1"/>
      </left>
      <right/>
      <top style="thin">
        <color auto="1"/>
      </top>
      <bottom style="thin">
        <color auto="1"/>
      </bottom>
      <diagonal/>
    </border>
    <border>
      <left/>
      <right style="medium">
        <color auto="1"/>
      </right>
      <top style="thin">
        <color auto="1"/>
      </top>
      <bottom/>
      <diagonal/>
    </border>
    <border>
      <left style="dotted">
        <color auto="1"/>
      </left>
      <right/>
      <top style="medium">
        <color auto="1"/>
      </top>
      <bottom style="medium">
        <color auto="1"/>
      </bottom>
      <diagonal/>
    </border>
    <border>
      <left style="dotted">
        <color auto="1"/>
      </left>
      <right/>
      <top/>
      <bottom style="medium">
        <color auto="1"/>
      </bottom>
      <diagonal/>
    </border>
    <border>
      <left style="thin">
        <color auto="1"/>
      </left>
      <right style="medium">
        <color auto="1"/>
      </right>
      <top style="medium">
        <color auto="1"/>
      </top>
      <bottom style="medium">
        <color auto="1"/>
      </bottom>
      <diagonal/>
    </border>
    <border diagonalUp="1">
      <left style="thin">
        <color auto="1"/>
      </left>
      <right/>
      <top style="medium">
        <color auto="1"/>
      </top>
      <bottom style="medium">
        <color auto="1"/>
      </bottom>
      <diagonal style="thin">
        <color auto="1"/>
      </diagonal>
    </border>
    <border diagonalUp="1">
      <left style="medium">
        <color auto="1"/>
      </left>
      <right/>
      <top style="medium">
        <color auto="1"/>
      </top>
      <bottom style="medium">
        <color auto="1"/>
      </bottom>
      <diagonal style="thin">
        <color auto="1"/>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dotted">
        <color auto="1"/>
      </left>
      <right style="dotted">
        <color auto="1"/>
      </right>
      <top/>
      <bottom style="thin">
        <color auto="1"/>
      </bottom>
      <diagonal/>
    </border>
    <border>
      <left style="dotted">
        <color auto="1"/>
      </left>
      <right style="dotted">
        <color auto="1"/>
      </right>
      <top style="thin">
        <color auto="1"/>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auto="1"/>
      </bottom>
      <diagonal/>
    </border>
    <border>
      <left style="thin">
        <color auto="1"/>
      </left>
      <right style="dotted">
        <color auto="1"/>
      </right>
      <top/>
      <bottom/>
      <diagonal/>
    </border>
    <border>
      <left style="thin">
        <color auto="1"/>
      </left>
      <right style="dotted">
        <color auto="1"/>
      </right>
      <top style="dotted">
        <color auto="1"/>
      </top>
      <bottom/>
      <diagonal/>
    </border>
    <border>
      <left style="thin">
        <color auto="1"/>
      </left>
      <right style="dotted">
        <color auto="1"/>
      </right>
      <top/>
      <bottom style="dotted">
        <color auto="1"/>
      </bottom>
      <diagonal/>
    </border>
    <border>
      <left style="thin">
        <color auto="1"/>
      </left>
      <right style="dotted">
        <color auto="1"/>
      </right>
      <top style="medium">
        <color auto="1"/>
      </top>
      <bottom style="thin">
        <color auto="1"/>
      </bottom>
      <diagonal/>
    </border>
    <border>
      <left/>
      <right/>
      <top style="thin">
        <color auto="1"/>
      </top>
      <bottom style="dotted">
        <color auto="1"/>
      </bottom>
      <diagonal/>
    </border>
    <border>
      <left style="dotted">
        <color auto="1"/>
      </left>
      <right style="medium">
        <color auto="1"/>
      </right>
      <top/>
      <bottom/>
      <diagonal/>
    </border>
    <border>
      <left style="dotted">
        <color auto="1"/>
      </left>
      <right style="medium">
        <color auto="1"/>
      </right>
      <top style="dotted">
        <color auto="1"/>
      </top>
      <bottom/>
      <diagonal/>
    </border>
    <border>
      <left style="dotted">
        <color auto="1"/>
      </left>
      <right style="medium">
        <color auto="1"/>
      </right>
      <top/>
      <bottom style="dotted">
        <color auto="1"/>
      </bottom>
      <diagonal/>
    </border>
    <border>
      <left style="medium">
        <color auto="1"/>
      </left>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thin">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dotted">
        <color auto="1"/>
      </left>
      <right/>
      <top style="medium">
        <color auto="1"/>
      </top>
      <bottom style="thin">
        <color auto="1"/>
      </bottom>
      <diagonal/>
    </border>
    <border diagonalUp="1">
      <left/>
      <right style="thin">
        <color auto="1"/>
      </right>
      <top style="medium">
        <color auto="1"/>
      </top>
      <bottom style="thin">
        <color auto="1"/>
      </bottom>
      <diagonal style="thin">
        <color auto="1"/>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dotted">
        <color auto="1"/>
      </right>
      <top style="medium">
        <color auto="1"/>
      </top>
      <bottom style="thin">
        <color auto="1"/>
      </bottom>
      <diagonal/>
    </border>
    <border>
      <left style="medium">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right style="medium">
        <color auto="1"/>
      </right>
      <top/>
      <bottom style="dotted">
        <color auto="1"/>
      </bottom>
      <diagonal/>
    </border>
    <border>
      <left style="medium">
        <color auto="1"/>
      </left>
      <right/>
      <top/>
      <bottom/>
      <diagonal/>
    </border>
    <border>
      <left style="thin">
        <color auto="1"/>
      </left>
      <right style="thin">
        <color auto="1"/>
      </right>
      <top/>
      <bottom style="medium">
        <color auto="1"/>
      </bottom>
      <diagonal/>
    </border>
    <border>
      <left/>
      <right style="thin">
        <color auto="1"/>
      </right>
      <top style="dotted">
        <color auto="1"/>
      </top>
      <bottom/>
      <diagonal/>
    </border>
    <border>
      <left/>
      <right style="thin">
        <color auto="1"/>
      </right>
      <top/>
      <bottom style="dotted">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dashDot">
        <color auto="1"/>
      </top>
      <bottom style="thin">
        <color auto="1"/>
      </bottom>
      <diagonal/>
    </border>
    <border>
      <left style="dotted">
        <color auto="1"/>
      </left>
      <right style="dotted">
        <color auto="1"/>
      </right>
      <top style="dashDot">
        <color auto="1"/>
      </top>
      <bottom style="thin">
        <color auto="1"/>
      </bottom>
      <diagonal/>
    </border>
    <border>
      <left style="dotted">
        <color auto="1"/>
      </left>
      <right/>
      <top style="dashDot">
        <color auto="1"/>
      </top>
      <bottom style="thin">
        <color auto="1"/>
      </bottom>
      <diagonal/>
    </border>
    <border>
      <left style="dotted">
        <color auto="1"/>
      </left>
      <right style="thin">
        <color auto="1"/>
      </right>
      <top style="dashDot">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medium">
        <color auto="1"/>
      </top>
      <bottom/>
      <diagonal/>
    </border>
    <border>
      <left/>
      <right style="medium">
        <color auto="1"/>
      </right>
      <top style="thin">
        <color auto="1"/>
      </top>
      <bottom style="thin">
        <color auto="1"/>
      </bottom>
      <diagonal/>
    </border>
    <border diagonalUp="1">
      <left style="double">
        <color auto="1"/>
      </left>
      <right style="thin">
        <color auto="1"/>
      </right>
      <top style="medium">
        <color auto="1"/>
      </top>
      <bottom style="medium">
        <color auto="1"/>
      </bottom>
      <diagonal style="thin">
        <color auto="1"/>
      </diagonal>
    </border>
    <border>
      <left style="double">
        <color auto="1"/>
      </left>
      <right style="thin">
        <color auto="1"/>
      </right>
      <top/>
      <bottom/>
      <diagonal/>
    </border>
    <border>
      <left style="double">
        <color auto="1"/>
      </left>
      <right/>
      <top style="medium">
        <color auto="1"/>
      </top>
      <bottom style="thin">
        <color auto="1"/>
      </bottom>
      <diagonal/>
    </border>
    <border>
      <left/>
      <right/>
      <top style="dotted">
        <color auto="1"/>
      </top>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medium">
        <color auto="1"/>
      </bottom>
      <diagonal/>
    </border>
    <border>
      <left/>
      <right/>
      <top style="dotted">
        <color auto="1"/>
      </top>
      <bottom style="medium">
        <color auto="1"/>
      </bottom>
      <diagonal/>
    </border>
    <border>
      <left/>
      <right style="medium">
        <color auto="1"/>
      </right>
      <top/>
      <bottom style="medium">
        <color auto="1"/>
      </bottom>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top/>
      <bottom style="medium">
        <color auto="1"/>
      </bottom>
      <diagonal/>
    </border>
    <border>
      <left style="medium">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style="thin">
        <color auto="1"/>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dotted">
        <color auto="1"/>
      </bottom>
      <diagonal/>
    </border>
    <border>
      <left style="medium">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medium">
        <color auto="1"/>
      </right>
      <top style="thin">
        <color auto="1"/>
      </top>
      <bottom style="dotted">
        <color auto="1"/>
      </bottom>
      <diagonal/>
    </border>
    <border diagonalDown="1">
      <left style="medium">
        <color auto="1"/>
      </left>
      <right style="medium">
        <color auto="1"/>
      </right>
      <top style="medium">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s>
  <cellStyleXfs count="1">
    <xf numFmtId="0" fontId="0" fillId="0" borderId="0">
      <alignment vertical="center"/>
    </xf>
  </cellStyleXfs>
  <cellXfs count="1095">
    <xf numFmtId="0" fontId="0" fillId="0" borderId="0" xfId="0">
      <alignment vertical="center"/>
    </xf>
    <xf numFmtId="0" fontId="0" fillId="0" borderId="18" xfId="0" applyBorder="1">
      <alignmen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top"/>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32"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xf>
    <xf numFmtId="0" fontId="9" fillId="0" borderId="43" xfId="0" applyFont="1" applyBorder="1">
      <alignment vertical="center"/>
    </xf>
    <xf numFmtId="0" fontId="10" fillId="0" borderId="43" xfId="0" applyFont="1" applyBorder="1" applyAlignment="1">
      <alignment horizontal="center" vertical="center"/>
    </xf>
    <xf numFmtId="0" fontId="2" fillId="0" borderId="43" xfId="0" applyFont="1" applyBorder="1">
      <alignment vertical="center"/>
    </xf>
    <xf numFmtId="0" fontId="2" fillId="0" borderId="43" xfId="0" applyFont="1" applyBorder="1" applyAlignment="1">
      <alignment horizontal="center" vertical="center"/>
    </xf>
    <xf numFmtId="0" fontId="9" fillId="0" borderId="25" xfId="0" applyFont="1" applyBorder="1">
      <alignment vertical="center"/>
    </xf>
    <xf numFmtId="0" fontId="10" fillId="0" borderId="25" xfId="0" applyFont="1" applyBorder="1" applyAlignment="1">
      <alignment horizontal="center" vertical="center"/>
    </xf>
    <xf numFmtId="0" fontId="2" fillId="0" borderId="25" xfId="0" applyFont="1" applyBorder="1">
      <alignment vertical="center"/>
    </xf>
    <xf numFmtId="0" fontId="11" fillId="0" borderId="11" xfId="0" applyFont="1" applyBorder="1">
      <alignment vertical="center"/>
    </xf>
    <xf numFmtId="0" fontId="11" fillId="0" borderId="13" xfId="0" applyFont="1" applyBorder="1">
      <alignment vertical="center"/>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7" fillId="0" borderId="0" xfId="0" applyFont="1" applyAlignment="1">
      <alignment horizontal="center"/>
    </xf>
    <xf numFmtId="0" fontId="0" fillId="0" borderId="0" xfId="0" applyAlignment="1"/>
    <xf numFmtId="0" fontId="16" fillId="0" borderId="0" xfId="0" applyFont="1" applyAlignment="1">
      <alignment horizontal="left" vertical="center"/>
    </xf>
    <xf numFmtId="0" fontId="18" fillId="0" borderId="35" xfId="0" applyFont="1" applyBorder="1">
      <alignment vertical="center"/>
    </xf>
    <xf numFmtId="0" fontId="2" fillId="0" borderId="35" xfId="0" applyFont="1" applyBorder="1" applyAlignment="1">
      <alignment vertical="center" wrapText="1"/>
    </xf>
    <xf numFmtId="0" fontId="19" fillId="0" borderId="26" xfId="0" applyFont="1" applyBorder="1" applyAlignment="1">
      <alignment horizontal="center" vertical="top" wrapText="1"/>
    </xf>
    <xf numFmtId="0" fontId="18" fillId="0" borderId="37" xfId="0" applyFont="1" applyBorder="1" applyAlignment="1">
      <alignment horizontal="center" vertical="top" wrapText="1"/>
    </xf>
    <xf numFmtId="0" fontId="19" fillId="0" borderId="36" xfId="0" applyFont="1" applyBorder="1" applyAlignment="1">
      <alignment horizontal="center" vertical="top" wrapText="1"/>
    </xf>
    <xf numFmtId="0" fontId="18" fillId="0" borderId="0" xfId="0" applyFont="1" applyAlignment="1">
      <alignment horizontal="center" vertical="top" wrapText="1"/>
    </xf>
    <xf numFmtId="0" fontId="9" fillId="0" borderId="9" xfId="0" applyFont="1" applyBorder="1" applyAlignment="1">
      <alignment horizontal="center" vertical="center"/>
    </xf>
    <xf numFmtId="0" fontId="18" fillId="0" borderId="25" xfId="0" applyFont="1" applyBorder="1">
      <alignment vertical="center"/>
    </xf>
    <xf numFmtId="0" fontId="19" fillId="0" borderId="63" xfId="0" applyFont="1" applyBorder="1" applyAlignment="1">
      <alignment vertical="top" wrapText="1"/>
    </xf>
    <xf numFmtId="0" fontId="19" fillId="0" borderId="64" xfId="0" applyFont="1" applyBorder="1" applyAlignment="1">
      <alignment horizontal="center" vertical="top" wrapText="1"/>
    </xf>
    <xf numFmtId="0" fontId="19" fillId="0" borderId="65" xfId="0" applyFont="1" applyBorder="1" applyAlignment="1">
      <alignment horizontal="center" vertical="top" wrapText="1"/>
    </xf>
    <xf numFmtId="0" fontId="19" fillId="0" borderId="66" xfId="0" applyFont="1" applyBorder="1" applyAlignment="1">
      <alignment horizontal="center" vertical="top" wrapText="1"/>
    </xf>
    <xf numFmtId="0" fontId="19" fillId="0" borderId="67" xfId="0" applyFont="1" applyBorder="1" applyAlignment="1">
      <alignment horizontal="center" vertical="top" wrapText="1"/>
    </xf>
    <xf numFmtId="0" fontId="13" fillId="0" borderId="0" xfId="0" applyFont="1" applyAlignment="1">
      <alignment vertical="center" wrapText="1"/>
    </xf>
    <xf numFmtId="0" fontId="22" fillId="0" borderId="0" xfId="0" applyFont="1" applyAlignment="1">
      <alignment horizontal="right" vertical="center" wrapText="1"/>
    </xf>
    <xf numFmtId="0" fontId="23" fillId="0" borderId="0" xfId="0" applyFont="1">
      <alignment vertical="center"/>
    </xf>
    <xf numFmtId="0" fontId="13" fillId="0" borderId="0" xfId="0" applyFont="1" applyAlignment="1">
      <alignment horizontal="left" vertical="center" wrapText="1"/>
    </xf>
    <xf numFmtId="0" fontId="19" fillId="0" borderId="4" xfId="0" applyFont="1" applyBorder="1" applyAlignment="1">
      <alignment horizontal="center" vertical="top"/>
    </xf>
    <xf numFmtId="0" fontId="24" fillId="0" borderId="0" xfId="0" applyFont="1" applyAlignment="1">
      <alignment horizontal="center" vertical="center"/>
    </xf>
    <xf numFmtId="0" fontId="18" fillId="0" borderId="3" xfId="0" applyFont="1" applyBorder="1" applyAlignment="1">
      <alignment horizontal="center"/>
    </xf>
    <xf numFmtId="0" fontId="18" fillId="0" borderId="60" xfId="0" applyFont="1" applyBorder="1" applyAlignment="1">
      <alignment horizontal="center"/>
    </xf>
    <xf numFmtId="0" fontId="18" fillId="0" borderId="20" xfId="0" applyFont="1" applyBorder="1" applyAlignment="1">
      <alignment horizontal="center"/>
    </xf>
    <xf numFmtId="0" fontId="18" fillId="0" borderId="59" xfId="0"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82" xfId="0" applyFont="1" applyBorder="1" applyAlignment="1">
      <alignment horizontal="center"/>
    </xf>
    <xf numFmtId="0" fontId="18" fillId="0" borderId="0" xfId="0" applyFont="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16" xfId="0" applyFont="1" applyBorder="1" applyAlignment="1">
      <alignment horizontal="center" vertical="center"/>
    </xf>
    <xf numFmtId="0" fontId="26" fillId="0" borderId="42"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31"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0" xfId="0" applyNumberFormat="1" applyFont="1" applyAlignment="1">
      <alignment horizontal="center" vertical="center"/>
    </xf>
    <xf numFmtId="0" fontId="0" fillId="0" borderId="0" xfId="0" applyAlignment="1">
      <alignment vertical="center" wrapText="1"/>
    </xf>
    <xf numFmtId="0" fontId="4" fillId="0" borderId="70"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xf>
    <xf numFmtId="179" fontId="4" fillId="0" borderId="19" xfId="0" applyNumberFormat="1" applyFont="1" applyBorder="1" applyAlignment="1">
      <alignment horizontal="center" vertical="center"/>
    </xf>
    <xf numFmtId="180" fontId="4" fillId="0" borderId="24"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1" xfId="0" applyFont="1" applyFill="1" applyBorder="1" applyAlignment="1">
      <alignment horizontal="center" vertical="center"/>
    </xf>
    <xf numFmtId="0" fontId="26" fillId="2" borderId="32" xfId="0" applyFont="1" applyFill="1" applyBorder="1" applyAlignment="1">
      <alignment horizontal="center" vertical="center" shrinkToFit="1"/>
    </xf>
    <xf numFmtId="0" fontId="26" fillId="2" borderId="13" xfId="0" applyFont="1" applyFill="1" applyBorder="1" applyAlignment="1">
      <alignment horizontal="center" vertical="center" shrinkToFit="1"/>
    </xf>
    <xf numFmtId="0" fontId="26" fillId="2" borderId="14"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4" fillId="0" borderId="75" xfId="0" applyFont="1" applyBorder="1" applyAlignment="1">
      <alignment horizontal="center" vertical="center" wrapText="1"/>
    </xf>
    <xf numFmtId="179" fontId="4" fillId="0" borderId="13" xfId="0" applyNumberFormat="1" applyFont="1" applyBorder="1" applyAlignment="1">
      <alignment horizontal="center" vertical="center"/>
    </xf>
    <xf numFmtId="180" fontId="4" fillId="0" borderId="12" xfId="0" applyNumberFormat="1" applyFont="1" applyBorder="1" applyAlignment="1">
      <alignment horizontal="center" vertical="center" shrinkToFit="1"/>
    </xf>
    <xf numFmtId="0" fontId="10" fillId="0" borderId="9" xfId="0" applyFont="1" applyBorder="1" applyAlignment="1">
      <alignment horizontal="left" vertical="center"/>
    </xf>
    <xf numFmtId="0" fontId="18" fillId="0" borderId="11" xfId="0" applyFont="1" applyBorder="1" applyAlignment="1">
      <alignment horizontal="center" vertical="center"/>
    </xf>
    <xf numFmtId="0" fontId="26" fillId="0" borderId="32"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14"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9" xfId="0" applyFont="1" applyBorder="1" applyAlignment="1">
      <alignment horizontal="center" vertical="center" shrinkToFit="1"/>
    </xf>
    <xf numFmtId="180" fontId="3" fillId="0" borderId="0" xfId="0" applyNumberFormat="1" applyFont="1">
      <alignment vertical="center"/>
    </xf>
    <xf numFmtId="0" fontId="27" fillId="0" borderId="0" xfId="0" applyFont="1" applyAlignment="1">
      <alignment horizontal="center" vertical="center"/>
    </xf>
    <xf numFmtId="176" fontId="4" fillId="0" borderId="0" xfId="0" applyNumberFormat="1" applyFont="1" applyAlignment="1">
      <alignment horizontal="center" vertical="center" wrapText="1"/>
    </xf>
    <xf numFmtId="180" fontId="3" fillId="0" borderId="0" xfId="0" applyNumberFormat="1"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10" fillId="2" borderId="82" xfId="0" applyFont="1" applyFill="1" applyBorder="1" applyAlignment="1">
      <alignment horizontal="left" vertical="center"/>
    </xf>
    <xf numFmtId="0" fontId="18" fillId="2" borderId="20" xfId="0" applyFont="1" applyFill="1" applyBorder="1" applyAlignment="1">
      <alignment horizontal="center" vertical="center"/>
    </xf>
    <xf numFmtId="0" fontId="26" fillId="2" borderId="59"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10" fillId="0" borderId="82" xfId="0" applyFont="1" applyBorder="1" applyAlignment="1">
      <alignment horizontal="left" vertical="center"/>
    </xf>
    <xf numFmtId="0" fontId="26" fillId="0" borderId="59" xfId="0" applyFont="1" applyBorder="1" applyAlignment="1">
      <alignment horizontal="center" vertical="center" shrinkToFit="1"/>
    </xf>
    <xf numFmtId="0" fontId="26" fillId="0" borderId="5" xfId="0" applyFont="1" applyBorder="1" applyAlignment="1">
      <alignment horizontal="center" vertical="center" shrinkToFit="1"/>
    </xf>
    <xf numFmtId="176" fontId="4" fillId="0" borderId="0" xfId="0" applyNumberFormat="1" applyFont="1" applyAlignment="1">
      <alignment horizontal="center" vertical="center"/>
    </xf>
    <xf numFmtId="176" fontId="28" fillId="0" borderId="0" xfId="0" applyNumberFormat="1" applyFont="1" applyAlignment="1">
      <alignment horizontal="left" vertical="center"/>
    </xf>
    <xf numFmtId="0" fontId="0" fillId="0" borderId="0" xfId="0" applyAlignment="1">
      <alignment vertical="top"/>
    </xf>
    <xf numFmtId="176" fontId="4" fillId="0" borderId="0" xfId="0" applyNumberFormat="1" applyFont="1">
      <alignment vertical="center"/>
    </xf>
    <xf numFmtId="0" fontId="0" fillId="0" borderId="0" xfId="0" applyAlignment="1">
      <alignment horizontal="center" vertical="top" wrapText="1"/>
    </xf>
    <xf numFmtId="176" fontId="4" fillId="0" borderId="0" xfId="0" applyNumberFormat="1" applyFont="1" applyAlignment="1">
      <alignment vertical="center" wrapText="1"/>
    </xf>
    <xf numFmtId="177" fontId="4" fillId="0" borderId="0" xfId="0" applyNumberFormat="1" applyFont="1" applyAlignment="1">
      <alignment horizontal="center" vertical="center" wrapText="1"/>
    </xf>
    <xf numFmtId="177" fontId="4" fillId="0" borderId="0" xfId="0" applyNumberFormat="1" applyFont="1" applyAlignment="1">
      <alignment horizontal="center" vertical="center"/>
    </xf>
    <xf numFmtId="0" fontId="9" fillId="2" borderId="10" xfId="0" applyFont="1" applyFill="1" applyBorder="1" applyAlignment="1">
      <alignment horizontal="center" vertical="center"/>
    </xf>
    <xf numFmtId="0" fontId="10" fillId="2" borderId="10" xfId="0" applyFont="1" applyFill="1" applyBorder="1" applyAlignment="1">
      <alignment horizontal="left" vertical="center"/>
    </xf>
    <xf numFmtId="0" fontId="18" fillId="2" borderId="90" xfId="0" applyFont="1" applyFill="1" applyBorder="1" applyAlignment="1">
      <alignment horizontal="center" vertical="center"/>
    </xf>
    <xf numFmtId="0" fontId="26" fillId="2" borderId="92" xfId="0" applyFont="1" applyFill="1" applyBorder="1" applyAlignment="1">
      <alignment horizontal="center" vertical="center" shrinkToFit="1"/>
    </xf>
    <xf numFmtId="0" fontId="26" fillId="2" borderId="93" xfId="0" applyFont="1" applyFill="1" applyBorder="1" applyAlignment="1">
      <alignment horizontal="center" vertical="center" shrinkToFit="1"/>
    </xf>
    <xf numFmtId="0" fontId="2" fillId="0" borderId="94" xfId="0" applyFont="1" applyBorder="1" applyAlignment="1">
      <alignment horizontal="left" vertical="center"/>
    </xf>
    <xf numFmtId="0" fontId="2" fillId="0" borderId="17"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95" xfId="0" applyFont="1" applyBorder="1" applyAlignment="1">
      <alignment horizontal="center" vertical="center" shrinkToFit="1"/>
    </xf>
    <xf numFmtId="0" fontId="2" fillId="0" borderId="96"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99" xfId="0" applyFont="1" applyBorder="1" applyAlignment="1">
      <alignment horizontal="center" vertical="center" shrinkToFit="1"/>
    </xf>
    <xf numFmtId="0" fontId="2" fillId="0" borderId="100" xfId="0" applyFont="1" applyBorder="1" applyAlignment="1">
      <alignment horizontal="center" vertical="center" shrinkToFit="1"/>
    </xf>
    <xf numFmtId="0" fontId="2" fillId="0" borderId="0" xfId="0" applyFont="1" applyAlignment="1">
      <alignment horizontal="center" vertical="center"/>
    </xf>
    <xf numFmtId="0" fontId="2" fillId="0" borderId="110" xfId="0" applyFont="1" applyBorder="1">
      <alignment vertical="center"/>
    </xf>
    <xf numFmtId="178" fontId="2" fillId="0" borderId="83" xfId="0" applyNumberFormat="1" applyFont="1" applyBorder="1" applyAlignment="1">
      <alignment horizontal="center" vertical="center" shrinkToFit="1"/>
    </xf>
    <xf numFmtId="178" fontId="2" fillId="0" borderId="91" xfId="0" applyNumberFormat="1" applyFont="1" applyBorder="1" applyAlignment="1">
      <alignment horizontal="center" vertical="center" shrinkToFit="1"/>
    </xf>
    <xf numFmtId="178" fontId="2" fillId="0" borderId="53" xfId="0" applyNumberFormat="1" applyFont="1" applyBorder="1" applyAlignment="1">
      <alignment horizontal="center" vertical="center" shrinkToFit="1"/>
    </xf>
    <xf numFmtId="0" fontId="24" fillId="0" borderId="0" xfId="0" applyFont="1" applyAlignment="1">
      <alignment horizontal="left" vertical="top" wrapText="1"/>
    </xf>
    <xf numFmtId="0" fontId="6" fillId="0" borderId="103" xfId="0" applyFont="1" applyBorder="1">
      <alignment vertical="center"/>
    </xf>
    <xf numFmtId="179" fontId="2" fillId="0" borderId="112" xfId="0" applyNumberFormat="1" applyFont="1" applyBorder="1" applyAlignment="1">
      <alignment horizontal="center" vertical="center" shrinkToFit="1"/>
    </xf>
    <xf numFmtId="179" fontId="2" fillId="0" borderId="117" xfId="0" applyNumberFormat="1" applyFont="1" applyBorder="1" applyAlignment="1">
      <alignment horizontal="center" vertical="center" shrinkToFit="1"/>
    </xf>
    <xf numFmtId="179" fontId="2" fillId="0" borderId="113" xfId="0" applyNumberFormat="1" applyFont="1" applyBorder="1" applyAlignment="1">
      <alignment horizontal="center" vertical="center" shrinkToFit="1"/>
    </xf>
    <xf numFmtId="181" fontId="2" fillId="0" borderId="104" xfId="0" applyNumberFormat="1" applyFont="1" applyBorder="1" applyAlignment="1">
      <alignment horizontal="center" vertical="center" shrinkToFit="1"/>
    </xf>
    <xf numFmtId="181" fontId="2" fillId="0" borderId="118" xfId="0" applyNumberFormat="1" applyFont="1" applyBorder="1" applyAlignment="1">
      <alignment horizontal="center" vertical="center" shrinkToFit="1"/>
    </xf>
    <xf numFmtId="181" fontId="2" fillId="0" borderId="106" xfId="0" applyNumberFormat="1" applyFont="1" applyBorder="1" applyAlignment="1">
      <alignment horizontal="center" vertical="center" shrinkToFit="1"/>
    </xf>
    <xf numFmtId="181" fontId="2" fillId="0" borderId="107" xfId="0" applyNumberFormat="1" applyFont="1" applyBorder="1" applyAlignment="1">
      <alignment horizontal="center" vertical="center" shrinkToFit="1"/>
    </xf>
    <xf numFmtId="181" fontId="2" fillId="0" borderId="89" xfId="0" applyNumberFormat="1" applyFont="1" applyBorder="1" applyAlignment="1">
      <alignment horizontal="center" vertical="center" shrinkToFit="1"/>
    </xf>
    <xf numFmtId="180" fontId="2" fillId="0" borderId="112" xfId="0" applyNumberFormat="1" applyFont="1" applyBorder="1" applyAlignment="1">
      <alignment horizontal="center" vertical="center" shrinkToFit="1"/>
    </xf>
    <xf numFmtId="180" fontId="2" fillId="0" borderId="117" xfId="0" applyNumberFormat="1" applyFont="1" applyBorder="1" applyAlignment="1">
      <alignment horizontal="center" vertical="center" shrinkToFit="1"/>
    </xf>
    <xf numFmtId="180" fontId="2" fillId="0" borderId="113" xfId="0" applyNumberFormat="1" applyFont="1" applyBorder="1" applyAlignment="1">
      <alignment horizontal="center" vertical="center" shrinkToFit="1"/>
    </xf>
    <xf numFmtId="181" fontId="2" fillId="0" borderId="114" xfId="0" applyNumberFormat="1" applyFont="1" applyBorder="1" applyAlignment="1">
      <alignment horizontal="center" vertical="center" shrinkToFit="1"/>
    </xf>
    <xf numFmtId="181" fontId="2" fillId="0" borderId="102" xfId="0" applyNumberFormat="1" applyFont="1" applyBorder="1" applyAlignment="1">
      <alignment horizontal="center" vertical="center" shrinkToFit="1"/>
    </xf>
    <xf numFmtId="181" fontId="2" fillId="0" borderId="115" xfId="0" applyNumberFormat="1" applyFont="1" applyBorder="1" applyAlignment="1">
      <alignment horizontal="center" vertical="center" shrinkToFit="1"/>
    </xf>
    <xf numFmtId="181" fontId="2" fillId="0" borderId="103" xfId="0" applyNumberFormat="1" applyFont="1" applyBorder="1" applyAlignment="1">
      <alignment horizontal="center" vertical="center" shrinkToFit="1"/>
    </xf>
    <xf numFmtId="181" fontId="2" fillId="0" borderId="116" xfId="0" applyNumberFormat="1" applyFont="1" applyBorder="1" applyAlignment="1">
      <alignment horizontal="center" vertical="center" shrinkToFit="1"/>
    </xf>
    <xf numFmtId="181" fontId="2" fillId="0" borderId="112" xfId="0" applyNumberFormat="1" applyFont="1" applyBorder="1" applyAlignment="1">
      <alignment horizontal="center" vertical="center" shrinkToFit="1"/>
    </xf>
    <xf numFmtId="0" fontId="7" fillId="0" borderId="35" xfId="0" applyFont="1" applyBorder="1">
      <alignment vertical="center"/>
    </xf>
    <xf numFmtId="179" fontId="6" fillId="0" borderId="35"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5" xfId="0" applyFont="1" applyBorder="1">
      <alignment vertical="center"/>
    </xf>
    <xf numFmtId="0" fontId="6" fillId="0" borderId="0" xfId="0" applyFont="1" applyAlignment="1">
      <alignment horizontal="center" vertical="center"/>
    </xf>
    <xf numFmtId="176" fontId="0" fillId="0" borderId="0" xfId="0" applyNumberFormat="1">
      <alignment vertical="center"/>
    </xf>
    <xf numFmtId="0" fontId="24" fillId="0" borderId="0" xfId="0" applyFont="1" applyAlignment="1">
      <alignment vertical="top" wrapText="1"/>
    </xf>
    <xf numFmtId="0" fontId="29" fillId="0" borderId="0" xfId="0" applyFont="1" applyAlignment="1">
      <alignment vertical="top" wrapText="1"/>
    </xf>
    <xf numFmtId="0" fontId="30" fillId="0" borderId="0" xfId="0" applyFont="1" applyAlignment="1">
      <alignment horizontal="center" vertical="center"/>
    </xf>
    <xf numFmtId="0" fontId="30" fillId="0" borderId="0" xfId="0" applyFont="1">
      <alignment vertical="center"/>
    </xf>
    <xf numFmtId="0" fontId="15" fillId="0" borderId="0" xfId="0" applyFont="1" applyAlignment="1">
      <alignment vertical="center" wrapText="1"/>
    </xf>
    <xf numFmtId="0" fontId="5" fillId="0" borderId="0" xfId="0" applyFont="1" applyAlignment="1">
      <alignment vertical="top"/>
    </xf>
    <xf numFmtId="0" fontId="5" fillId="0" borderId="0" xfId="0" applyFont="1" applyAlignment="1"/>
    <xf numFmtId="0" fontId="19" fillId="0" borderId="27" xfId="0" applyFont="1" applyBorder="1" applyAlignment="1">
      <alignment horizontal="center" vertical="top" wrapText="1"/>
    </xf>
    <xf numFmtId="0" fontId="19" fillId="0" borderId="0" xfId="0" applyFont="1" applyAlignment="1">
      <alignment horizontal="center" vertical="top" wrapText="1"/>
    </xf>
    <xf numFmtId="0" fontId="7" fillId="0" borderId="0" xfId="0" applyFont="1">
      <alignment vertical="center"/>
    </xf>
    <xf numFmtId="0" fontId="12" fillId="0" borderId="0" xfId="0" applyFont="1" applyAlignment="1">
      <alignment vertical="center" wrapText="1"/>
    </xf>
    <xf numFmtId="0" fontId="9" fillId="0" borderId="119" xfId="0" applyFont="1" applyBorder="1">
      <alignment vertical="center"/>
    </xf>
    <xf numFmtId="178" fontId="18" fillId="0" borderId="0" xfId="0" applyNumberFormat="1" applyFont="1" applyAlignment="1">
      <alignment horizontal="center" vertical="center"/>
    </xf>
    <xf numFmtId="0" fontId="2" fillId="0" borderId="120" xfId="0" applyFont="1" applyBorder="1" applyAlignment="1">
      <alignment horizontal="center" vertical="center" shrinkToFit="1"/>
    </xf>
    <xf numFmtId="0" fontId="2" fillId="0" borderId="0" xfId="0" applyFont="1">
      <alignment vertical="center"/>
    </xf>
    <xf numFmtId="181" fontId="2" fillId="0" borderId="126" xfId="0" applyNumberFormat="1" applyFont="1" applyBorder="1" applyAlignment="1">
      <alignment horizontal="center" vertical="center" shrinkToFit="1"/>
    </xf>
    <xf numFmtId="0" fontId="19" fillId="0" borderId="0" xfId="0" applyFont="1" applyAlignment="1">
      <alignment horizontal="center" vertical="center" wrapText="1"/>
    </xf>
    <xf numFmtId="0" fontId="18" fillId="0" borderId="0" xfId="0" applyFont="1" applyAlignment="1">
      <alignment horizontal="center"/>
    </xf>
    <xf numFmtId="177" fontId="2" fillId="0" borderId="0" xfId="0" applyNumberFormat="1" applyFont="1" applyAlignment="1">
      <alignment horizontal="center" vertical="center" shrinkToFit="1"/>
    </xf>
    <xf numFmtId="181" fontId="2" fillId="0" borderId="0" xfId="0" applyNumberFormat="1" applyFont="1" applyAlignment="1">
      <alignment horizontal="center" vertical="center" shrinkToFit="1"/>
    </xf>
    <xf numFmtId="0" fontId="19" fillId="0" borderId="63" xfId="0" applyFont="1" applyBorder="1" applyAlignment="1">
      <alignment horizontal="center" vertical="top" wrapText="1"/>
    </xf>
    <xf numFmtId="0" fontId="4" fillId="0" borderId="84" xfId="0" applyFont="1" applyBorder="1" applyAlignment="1">
      <alignment horizontal="center" vertical="center" wrapText="1"/>
    </xf>
    <xf numFmtId="176" fontId="4" fillId="0" borderId="74" xfId="0" applyNumberFormat="1" applyFont="1" applyBorder="1" applyAlignment="1">
      <alignment horizontal="center" vertical="center" wrapText="1"/>
    </xf>
    <xf numFmtId="176" fontId="4" fillId="0" borderId="49" xfId="0" applyNumberFormat="1" applyFont="1" applyBorder="1" applyAlignment="1">
      <alignment horizontal="center" vertical="center" wrapText="1"/>
    </xf>
    <xf numFmtId="176" fontId="4" fillId="0" borderId="89"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130" xfId="0" applyFont="1" applyBorder="1" applyAlignment="1">
      <alignment horizontal="center" vertical="center"/>
    </xf>
    <xf numFmtId="179" fontId="4" fillId="0" borderId="91" xfId="0" applyNumberFormat="1" applyFont="1" applyBorder="1" applyAlignment="1">
      <alignment horizontal="center" vertical="center"/>
    </xf>
    <xf numFmtId="0" fontId="18" fillId="2" borderId="90" xfId="0" applyFont="1" applyFill="1" applyBorder="1" applyAlignment="1">
      <alignment horizontal="center" vertical="center" shrinkToFit="1"/>
    </xf>
    <xf numFmtId="0" fontId="18" fillId="2" borderId="91" xfId="0" applyFont="1" applyFill="1" applyBorder="1" applyAlignment="1">
      <alignment horizontal="center" vertical="center" shrinkToFit="1"/>
    </xf>
    <xf numFmtId="0" fontId="18" fillId="2" borderId="83"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9" fillId="0" borderId="70" xfId="0" applyFont="1" applyBorder="1" applyAlignment="1">
      <alignment vertical="top"/>
    </xf>
    <xf numFmtId="0" fontId="19" fillId="0" borderId="144" xfId="0" applyFont="1" applyBorder="1" applyAlignment="1">
      <alignment horizontal="center" vertical="top"/>
    </xf>
    <xf numFmtId="0" fontId="19" fillId="0" borderId="71" xfId="0" applyFont="1" applyBorder="1" applyAlignment="1">
      <alignment horizontal="center" vertical="top"/>
    </xf>
    <xf numFmtId="0" fontId="18" fillId="0" borderId="63" xfId="0" applyFont="1" applyBorder="1" applyAlignment="1">
      <alignment horizontal="center"/>
    </xf>
    <xf numFmtId="0" fontId="18" fillId="0" borderId="145" xfId="0" applyFont="1" applyBorder="1" applyAlignment="1">
      <alignment horizontal="center"/>
    </xf>
    <xf numFmtId="0" fontId="18" fillId="0" borderId="64" xfId="0" applyFont="1" applyBorder="1" applyAlignment="1">
      <alignment horizontal="center"/>
    </xf>
    <xf numFmtId="0" fontId="26" fillId="0" borderId="146" xfId="0" applyFont="1" applyBorder="1" applyAlignment="1">
      <alignment horizontal="center" vertical="center" shrinkToFit="1"/>
    </xf>
    <xf numFmtId="0" fontId="26" fillId="0" borderId="147" xfId="0" applyFont="1" applyBorder="1" applyAlignment="1">
      <alignment horizontal="center" vertical="center" shrinkToFit="1"/>
    </xf>
    <xf numFmtId="0" fontId="26" fillId="0" borderId="148" xfId="0" applyFont="1" applyBorder="1" applyAlignment="1">
      <alignment horizontal="center" vertical="center" shrinkToFit="1"/>
    </xf>
    <xf numFmtId="0" fontId="26" fillId="2" borderId="75" xfId="0" applyFont="1" applyFill="1" applyBorder="1" applyAlignment="1">
      <alignment horizontal="center" vertical="center" shrinkToFit="1"/>
    </xf>
    <xf numFmtId="0" fontId="26" fillId="2" borderId="149" xfId="0" applyFont="1" applyFill="1" applyBorder="1" applyAlignment="1">
      <alignment horizontal="center" vertical="center" shrinkToFit="1"/>
    </xf>
    <xf numFmtId="0" fontId="26" fillId="2" borderId="76" xfId="0" applyFont="1" applyFill="1" applyBorder="1" applyAlignment="1">
      <alignment horizontal="center" vertical="center" shrinkToFit="1"/>
    </xf>
    <xf numFmtId="0" fontId="26" fillId="0" borderId="75" xfId="0" applyFont="1" applyBorder="1" applyAlignment="1">
      <alignment horizontal="center" vertical="center" shrinkToFit="1"/>
    </xf>
    <xf numFmtId="0" fontId="26" fillId="0" borderId="149" xfId="0" applyFont="1" applyBorder="1" applyAlignment="1">
      <alignment horizontal="center" vertical="center" shrinkToFit="1"/>
    </xf>
    <xf numFmtId="0" fontId="26" fillId="0" borderId="76" xfId="0" applyFont="1" applyBorder="1" applyAlignment="1">
      <alignment horizontal="center" vertical="center" shrinkToFit="1"/>
    </xf>
    <xf numFmtId="0" fontId="26" fillId="2" borderId="63" xfId="0" applyFont="1" applyFill="1" applyBorder="1" applyAlignment="1">
      <alignment horizontal="center" vertical="center" shrinkToFit="1"/>
    </xf>
    <xf numFmtId="0" fontId="26" fillId="2" borderId="145" xfId="0" applyFont="1" applyFill="1" applyBorder="1" applyAlignment="1">
      <alignment horizontal="center" vertical="center" shrinkToFit="1"/>
    </xf>
    <xf numFmtId="0" fontId="26" fillId="2" borderId="64" xfId="0" applyFont="1" applyFill="1" applyBorder="1" applyAlignment="1">
      <alignment horizontal="center" vertical="center" shrinkToFit="1"/>
    </xf>
    <xf numFmtId="0" fontId="26" fillId="0" borderId="63" xfId="0" applyFont="1" applyBorder="1" applyAlignment="1">
      <alignment horizontal="center" vertical="center" shrinkToFit="1"/>
    </xf>
    <xf numFmtId="0" fontId="26" fillId="0" borderId="145" xfId="0" applyFont="1" applyBorder="1" applyAlignment="1">
      <alignment horizontal="center" vertical="center" shrinkToFit="1"/>
    </xf>
    <xf numFmtId="0" fontId="26" fillId="0" borderId="64" xfId="0" applyFont="1" applyBorder="1" applyAlignment="1">
      <alignment horizontal="center" vertical="center" shrinkToFit="1"/>
    </xf>
    <xf numFmtId="0" fontId="26" fillId="2" borderId="84" xfId="0" applyFont="1" applyFill="1" applyBorder="1" applyAlignment="1">
      <alignment horizontal="center" vertical="center" shrinkToFit="1"/>
    </xf>
    <xf numFmtId="0" fontId="26" fillId="2" borderId="150" xfId="0" applyFont="1" applyFill="1" applyBorder="1" applyAlignment="1">
      <alignment horizontal="center" vertical="center" shrinkToFit="1"/>
    </xf>
    <xf numFmtId="0" fontId="26" fillId="2" borderId="85" xfId="0" applyFont="1" applyFill="1" applyBorder="1" applyAlignment="1">
      <alignment horizontal="center" vertical="center" shrinkToFit="1"/>
    </xf>
    <xf numFmtId="0" fontId="2" fillId="0" borderId="146" xfId="0" applyFont="1" applyBorder="1" applyAlignment="1">
      <alignment horizontal="center" vertical="center" shrinkToFit="1"/>
    </xf>
    <xf numFmtId="0" fontId="2" fillId="0" borderId="147" xfId="0" applyFont="1" applyBorder="1" applyAlignment="1">
      <alignment horizontal="center" vertical="center" shrinkToFit="1"/>
    </xf>
    <xf numFmtId="0" fontId="2" fillId="0" borderId="148" xfId="0" applyFont="1" applyBorder="1" applyAlignment="1">
      <alignment horizontal="center" vertical="center" shrinkToFit="1"/>
    </xf>
    <xf numFmtId="178" fontId="2" fillId="0" borderId="84" xfId="0" applyNumberFormat="1" applyFont="1" applyBorder="1" applyAlignment="1">
      <alignment horizontal="center" vertical="center" shrinkToFit="1"/>
    </xf>
    <xf numFmtId="178" fontId="2" fillId="0" borderId="150" xfId="0" applyNumberFormat="1" applyFont="1" applyBorder="1" applyAlignment="1">
      <alignment horizontal="center" vertical="center" shrinkToFit="1"/>
    </xf>
    <xf numFmtId="178" fontId="2" fillId="0" borderId="85" xfId="0" applyNumberFormat="1" applyFont="1" applyBorder="1" applyAlignment="1">
      <alignment horizontal="center" vertical="center" shrinkToFit="1"/>
    </xf>
    <xf numFmtId="0" fontId="19" fillId="0" borderId="72" xfId="0" applyFont="1" applyBorder="1" applyAlignment="1">
      <alignment horizontal="center" vertical="top"/>
    </xf>
    <xf numFmtId="0" fontId="18" fillId="0" borderId="65" xfId="0" applyFont="1" applyBorder="1" applyAlignment="1">
      <alignment horizontal="center"/>
    </xf>
    <xf numFmtId="0" fontId="26" fillId="0" borderId="154" xfId="0" applyFont="1" applyBorder="1" applyAlignment="1">
      <alignment horizontal="center" vertical="center" shrinkToFit="1"/>
    </xf>
    <xf numFmtId="0" fontId="26" fillId="2" borderId="77" xfId="0" applyFont="1" applyFill="1" applyBorder="1" applyAlignment="1">
      <alignment horizontal="center" vertical="center" shrinkToFit="1"/>
    </xf>
    <xf numFmtId="0" fontId="26" fillId="0" borderId="77" xfId="0" applyFont="1" applyBorder="1" applyAlignment="1">
      <alignment horizontal="center" vertical="center" shrinkToFit="1"/>
    </xf>
    <xf numFmtId="0" fontId="26" fillId="2" borderId="65" xfId="0" applyFont="1" applyFill="1" applyBorder="1" applyAlignment="1">
      <alignment horizontal="center" vertical="center" shrinkToFit="1"/>
    </xf>
    <xf numFmtId="0" fontId="26" fillId="0" borderId="65" xfId="0" applyFont="1" applyBorder="1" applyAlignment="1">
      <alignment horizontal="center" vertical="center" shrinkToFit="1"/>
    </xf>
    <xf numFmtId="0" fontId="26" fillId="2" borderId="86" xfId="0" applyFont="1" applyFill="1" applyBorder="1" applyAlignment="1">
      <alignment horizontal="center" vertical="center" shrinkToFit="1"/>
    </xf>
    <xf numFmtId="0" fontId="2" fillId="0" borderId="154" xfId="0" applyFont="1" applyBorder="1" applyAlignment="1">
      <alignment horizontal="center" vertical="center" shrinkToFit="1"/>
    </xf>
    <xf numFmtId="178" fontId="2" fillId="0" borderId="86" xfId="0" applyNumberFormat="1" applyFont="1" applyBorder="1" applyAlignment="1">
      <alignment horizontal="center" vertical="center" shrinkToFit="1"/>
    </xf>
    <xf numFmtId="0" fontId="19" fillId="0" borderId="71" xfId="0" applyFont="1" applyBorder="1" applyAlignment="1">
      <alignment vertical="top"/>
    </xf>
    <xf numFmtId="0" fontId="0" fillId="0" borderId="71" xfId="0" applyBorder="1">
      <alignment vertical="center"/>
    </xf>
    <xf numFmtId="0" fontId="19" fillId="0" borderId="74" xfId="0" applyFont="1" applyBorder="1" applyAlignment="1">
      <alignment vertical="top"/>
    </xf>
    <xf numFmtId="0" fontId="18" fillId="0" borderId="48" xfId="0" applyFont="1" applyBorder="1" applyAlignment="1">
      <alignment horizontal="center"/>
    </xf>
    <xf numFmtId="0" fontId="26" fillId="0" borderId="49" xfId="0" applyFont="1" applyBorder="1" applyAlignment="1">
      <alignment horizontal="center" vertical="center" shrinkToFit="1"/>
    </xf>
    <xf numFmtId="0" fontId="26" fillId="2" borderId="50" xfId="0" applyFont="1" applyFill="1" applyBorder="1" applyAlignment="1">
      <alignment horizontal="center" vertical="center" shrinkToFit="1"/>
    </xf>
    <xf numFmtId="0" fontId="26" fillId="0" borderId="50" xfId="0" applyFont="1" applyBorder="1" applyAlignment="1">
      <alignment horizontal="center" vertical="center" shrinkToFit="1"/>
    </xf>
    <xf numFmtId="0" fontId="26" fillId="2" borderId="48" xfId="0" applyFont="1" applyFill="1" applyBorder="1" applyAlignment="1">
      <alignment horizontal="center" vertical="center" shrinkToFit="1"/>
    </xf>
    <xf numFmtId="0" fontId="26" fillId="0" borderId="48" xfId="0" applyFont="1" applyBorder="1" applyAlignment="1">
      <alignment horizontal="center" vertical="center" shrinkToFit="1"/>
    </xf>
    <xf numFmtId="0" fontId="26" fillId="2" borderId="46" xfId="0" applyFont="1" applyFill="1" applyBorder="1" applyAlignment="1">
      <alignment horizontal="center" vertical="center" shrinkToFit="1"/>
    </xf>
    <xf numFmtId="0" fontId="2" fillId="0" borderId="49" xfId="0" applyFont="1" applyBorder="1" applyAlignment="1">
      <alignment horizontal="center" vertical="center" shrinkToFit="1"/>
    </xf>
    <xf numFmtId="178" fontId="2" fillId="0" borderId="46" xfId="0" applyNumberFormat="1" applyFont="1" applyBorder="1" applyAlignment="1">
      <alignment horizontal="center" vertical="center" shrinkToFit="1"/>
    </xf>
    <xf numFmtId="0" fontId="19" fillId="0" borderId="144" xfId="0" applyFont="1" applyBorder="1" applyAlignment="1">
      <alignment vertical="top"/>
    </xf>
    <xf numFmtId="0" fontId="19" fillId="0" borderId="72" xfId="0" applyFont="1" applyBorder="1" applyAlignment="1">
      <alignment vertical="top"/>
    </xf>
    <xf numFmtId="0" fontId="19" fillId="0" borderId="132" xfId="0" applyFont="1" applyBorder="1" applyAlignment="1">
      <alignment horizontal="center" vertical="top" wrapText="1"/>
    </xf>
    <xf numFmtId="181" fontId="2" fillId="0" borderId="37" xfId="0" applyNumberFormat="1" applyFont="1" applyBorder="1" applyAlignment="1">
      <alignment horizontal="center" vertical="center" shrinkToFit="1"/>
    </xf>
    <xf numFmtId="181" fontId="2" fillId="0" borderId="26" xfId="0" applyNumberFormat="1" applyFont="1" applyBorder="1" applyAlignment="1">
      <alignment horizontal="center" vertical="center" shrinkToFit="1"/>
    </xf>
    <xf numFmtId="181" fontId="2" fillId="0" borderId="27" xfId="0" applyNumberFormat="1" applyFont="1" applyBorder="1" applyAlignment="1">
      <alignment horizontal="center" vertical="center" shrinkToFit="1"/>
    </xf>
    <xf numFmtId="181" fontId="2" fillId="0" borderId="127" xfId="0" applyNumberFormat="1" applyFont="1" applyBorder="1" applyAlignment="1">
      <alignment horizontal="center" vertical="center" shrinkToFit="1"/>
    </xf>
    <xf numFmtId="0" fontId="0" fillId="0" borderId="144" xfId="0" applyBorder="1">
      <alignment vertical="center"/>
    </xf>
    <xf numFmtId="0" fontId="2" fillId="0" borderId="51" xfId="0" applyFont="1" applyBorder="1" applyAlignment="1">
      <alignment horizontal="center" vertical="center" shrinkToFit="1"/>
    </xf>
    <xf numFmtId="0" fontId="19" fillId="0" borderId="122" xfId="0" applyFont="1" applyBorder="1" applyAlignment="1">
      <alignment vertical="top"/>
    </xf>
    <xf numFmtId="0" fontId="18" fillId="0" borderId="66" xfId="0" applyFont="1" applyBorder="1" applyAlignment="1">
      <alignment horizontal="center"/>
    </xf>
    <xf numFmtId="0" fontId="26" fillId="0" borderId="165" xfId="0" applyFont="1" applyBorder="1" applyAlignment="1">
      <alignment horizontal="center" vertical="center" shrinkToFit="1"/>
    </xf>
    <xf numFmtId="0" fontId="26" fillId="2" borderId="123" xfId="0" applyFont="1" applyFill="1" applyBorder="1" applyAlignment="1">
      <alignment horizontal="center" vertical="center" shrinkToFit="1"/>
    </xf>
    <xf numFmtId="0" fontId="26" fillId="0" borderId="123" xfId="0" applyFont="1" applyBorder="1" applyAlignment="1">
      <alignment horizontal="center" vertical="center" shrinkToFit="1"/>
    </xf>
    <xf numFmtId="0" fontId="26" fillId="2" borderId="66" xfId="0" applyFont="1" applyFill="1" applyBorder="1" applyAlignment="1">
      <alignment horizontal="center" vertical="center" shrinkToFit="1"/>
    </xf>
    <xf numFmtId="0" fontId="26" fillId="0" borderId="66" xfId="0" applyFont="1" applyBorder="1" applyAlignment="1">
      <alignment horizontal="center" vertical="center" shrinkToFit="1"/>
    </xf>
    <xf numFmtId="0" fontId="26" fillId="2" borderId="121" xfId="0" applyFont="1" applyFill="1" applyBorder="1" applyAlignment="1">
      <alignment horizontal="center" vertical="center" shrinkToFit="1"/>
    </xf>
    <xf numFmtId="0" fontId="2" fillId="0" borderId="165" xfId="0" applyFont="1" applyBorder="1" applyAlignment="1">
      <alignment horizontal="center" vertical="center" shrinkToFit="1"/>
    </xf>
    <xf numFmtId="178" fontId="2" fillId="0" borderId="121" xfId="0" applyNumberFormat="1" applyFont="1" applyBorder="1" applyAlignment="1">
      <alignment horizontal="center" vertical="center" shrinkToFit="1"/>
    </xf>
    <xf numFmtId="0" fontId="2" fillId="0" borderId="166" xfId="0" applyFont="1" applyBorder="1" applyAlignment="1">
      <alignment horizontal="center" vertical="center" shrinkToFit="1"/>
    </xf>
    <xf numFmtId="0" fontId="4" fillId="0" borderId="146" xfId="0" applyFont="1" applyBorder="1" applyAlignment="1">
      <alignment horizontal="center" vertical="center" wrapText="1"/>
    </xf>
    <xf numFmtId="176" fontId="4" fillId="0" borderId="50" xfId="0" applyNumberFormat="1" applyFont="1" applyBorder="1" applyAlignment="1">
      <alignment horizontal="center" vertical="center" wrapText="1"/>
    </xf>
    <xf numFmtId="176" fontId="4" fillId="0" borderId="46" xfId="0" applyNumberFormat="1" applyFont="1" applyBorder="1" applyAlignment="1">
      <alignment horizontal="center" vertical="center" wrapText="1"/>
    </xf>
    <xf numFmtId="0" fontId="4" fillId="0" borderId="90" xfId="0" applyFont="1" applyBorder="1" applyAlignment="1">
      <alignment horizontal="center" vertical="center"/>
    </xf>
    <xf numFmtId="179" fontId="4" fillId="0" borderId="81" xfId="0" applyNumberFormat="1" applyFont="1" applyBorder="1" applyAlignment="1">
      <alignment horizontal="center" vertical="center"/>
    </xf>
    <xf numFmtId="180" fontId="4" fillId="0" borderId="17" xfId="0" applyNumberFormat="1" applyFont="1" applyBorder="1" applyAlignment="1">
      <alignment horizontal="center" vertical="center" shrinkToFit="1"/>
    </xf>
    <xf numFmtId="180" fontId="4" fillId="0" borderId="83" xfId="0" applyNumberFormat="1" applyFont="1" applyBorder="1" applyAlignment="1">
      <alignment horizontal="center" vertical="center" shrinkToFit="1"/>
    </xf>
    <xf numFmtId="180" fontId="4" fillId="0" borderId="131" xfId="0" applyNumberFormat="1" applyFont="1" applyBorder="1" applyAlignment="1">
      <alignment horizontal="center" vertical="center" shrinkToFit="1"/>
    </xf>
    <xf numFmtId="0" fontId="19" fillId="0" borderId="122" xfId="0" applyFont="1" applyBorder="1" applyAlignment="1">
      <alignment horizontal="center" vertical="top"/>
    </xf>
    <xf numFmtId="0" fontId="19" fillId="0" borderId="73" xfId="0" applyFont="1" applyBorder="1" applyAlignment="1">
      <alignment horizontal="center" vertical="top"/>
    </xf>
    <xf numFmtId="0" fontId="18" fillId="0" borderId="67" xfId="0" applyFont="1" applyBorder="1" applyAlignment="1">
      <alignment horizontal="center"/>
    </xf>
    <xf numFmtId="0" fontId="26" fillId="0" borderId="170" xfId="0" applyFont="1" applyBorder="1" applyAlignment="1">
      <alignment horizontal="center" vertical="center" shrinkToFit="1"/>
    </xf>
    <xf numFmtId="0" fontId="26" fillId="2" borderId="78" xfId="0" applyFont="1" applyFill="1" applyBorder="1" applyAlignment="1">
      <alignment horizontal="center" vertical="center" shrinkToFit="1"/>
    </xf>
    <xf numFmtId="0" fontId="26" fillId="0" borderId="78" xfId="0" applyFont="1" applyBorder="1" applyAlignment="1">
      <alignment horizontal="center" vertical="center" shrinkToFit="1"/>
    </xf>
    <xf numFmtId="0" fontId="26" fillId="2" borderId="67" xfId="0" applyFont="1" applyFill="1" applyBorder="1" applyAlignment="1">
      <alignment horizontal="center" vertical="center" shrinkToFit="1"/>
    </xf>
    <xf numFmtId="0" fontId="26" fillId="0" borderId="67" xfId="0" applyFont="1" applyBorder="1" applyAlignment="1">
      <alignment horizontal="center" vertical="center" shrinkToFit="1"/>
    </xf>
    <xf numFmtId="0" fontId="26" fillId="2" borderId="87" xfId="0" applyFont="1" applyFill="1" applyBorder="1" applyAlignment="1">
      <alignment horizontal="center" vertical="center" shrinkToFit="1"/>
    </xf>
    <xf numFmtId="0" fontId="2" fillId="0" borderId="170" xfId="0" applyFont="1" applyBorder="1" applyAlignment="1">
      <alignment horizontal="center" vertical="center" shrinkToFit="1"/>
    </xf>
    <xf numFmtId="178" fontId="2" fillId="0" borderId="87" xfId="0" applyNumberFormat="1" applyFont="1" applyBorder="1" applyAlignment="1">
      <alignment horizontal="center" vertical="center" shrinkToFit="1"/>
    </xf>
    <xf numFmtId="0" fontId="4" fillId="0" borderId="88" xfId="0" applyFont="1" applyBorder="1" applyAlignment="1">
      <alignment horizontal="center" vertical="center" wrapText="1"/>
    </xf>
    <xf numFmtId="0" fontId="19" fillId="0" borderId="70" xfId="0" applyFont="1" applyBorder="1" applyAlignment="1">
      <alignment horizontal="center"/>
    </xf>
    <xf numFmtId="0" fontId="19" fillId="0" borderId="144" xfId="0" applyFont="1" applyBorder="1" applyAlignment="1">
      <alignment horizontal="center"/>
    </xf>
    <xf numFmtId="0" fontId="26" fillId="0" borderId="51" xfId="0" applyFont="1" applyBorder="1" applyAlignment="1">
      <alignment horizontal="center" vertical="center" shrinkToFit="1"/>
    </xf>
    <xf numFmtId="176" fontId="18" fillId="0" borderId="180" xfId="0" applyNumberFormat="1" applyFont="1" applyBorder="1" applyAlignment="1">
      <alignment horizontal="center" vertical="center"/>
    </xf>
    <xf numFmtId="0" fontId="26" fillId="2" borderId="52" xfId="0" applyFont="1" applyFill="1" applyBorder="1" applyAlignment="1">
      <alignment horizontal="center" vertical="center" shrinkToFit="1"/>
    </xf>
    <xf numFmtId="0" fontId="26" fillId="0" borderId="52" xfId="0" applyFont="1" applyBorder="1" applyAlignment="1">
      <alignment horizontal="center" vertical="center" shrinkToFit="1"/>
    </xf>
    <xf numFmtId="0" fontId="26" fillId="2" borderId="43" xfId="0" applyFont="1" applyFill="1" applyBorder="1" applyAlignment="1">
      <alignment horizontal="center" vertical="center" shrinkToFit="1"/>
    </xf>
    <xf numFmtId="0" fontId="26" fillId="0" borderId="43" xfId="0" applyFont="1" applyBorder="1" applyAlignment="1">
      <alignment horizontal="center" vertical="center" shrinkToFit="1"/>
    </xf>
    <xf numFmtId="0" fontId="26" fillId="2" borderId="53" xfId="0" applyFont="1" applyFill="1" applyBorder="1" applyAlignment="1">
      <alignment horizontal="center" vertical="center" shrinkToFit="1"/>
    </xf>
    <xf numFmtId="179" fontId="4" fillId="0" borderId="181" xfId="0" applyNumberFormat="1" applyFont="1" applyBorder="1" applyAlignment="1">
      <alignment horizontal="center" vertical="center"/>
    </xf>
    <xf numFmtId="0" fontId="2" fillId="0" borderId="180" xfId="0" applyFont="1" applyBorder="1" applyAlignment="1">
      <alignment horizontal="center" vertical="center"/>
    </xf>
    <xf numFmtId="0" fontId="2" fillId="0" borderId="42" xfId="0" applyFont="1" applyBorder="1" applyAlignment="1">
      <alignment horizontal="center" vertical="center" shrinkToFit="1"/>
    </xf>
    <xf numFmtId="178" fontId="2" fillId="0" borderId="92" xfId="0" applyNumberFormat="1" applyFont="1" applyBorder="1" applyAlignment="1">
      <alignment horizontal="center" vertical="center" shrinkToFit="1"/>
    </xf>
    <xf numFmtId="0" fontId="0" fillId="0" borderId="4" xfId="0" applyBorder="1" applyAlignment="1">
      <alignment horizontal="center" vertical="center"/>
    </xf>
    <xf numFmtId="0" fontId="19" fillId="0" borderId="186" xfId="0" applyFont="1" applyBorder="1" applyAlignment="1">
      <alignment horizontal="center" vertical="top"/>
    </xf>
    <xf numFmtId="0" fontId="19" fillId="0" borderId="185" xfId="0" applyFont="1" applyBorder="1" applyAlignment="1">
      <alignment horizontal="center" vertical="top"/>
    </xf>
    <xf numFmtId="0" fontId="33" fillId="0" borderId="0" xfId="0" applyFont="1">
      <alignment vertical="center"/>
    </xf>
    <xf numFmtId="0" fontId="35" fillId="0" borderId="0" xfId="0" applyFont="1" applyAlignment="1">
      <alignment horizontal="center" vertical="center"/>
    </xf>
    <xf numFmtId="176" fontId="35" fillId="0" borderId="0" xfId="0" applyNumberFormat="1" applyFont="1" applyAlignment="1">
      <alignment horizontal="center" vertical="center"/>
    </xf>
    <xf numFmtId="0" fontId="35" fillId="0" borderId="0" xfId="0" applyFont="1">
      <alignment vertical="center"/>
    </xf>
    <xf numFmtId="0" fontId="36" fillId="0" borderId="47" xfId="0" applyFont="1" applyBorder="1" applyAlignment="1">
      <alignment horizontal="center" vertical="center"/>
    </xf>
    <xf numFmtId="0" fontId="36" fillId="0" borderId="43" xfId="0" applyFont="1" applyBorder="1" applyAlignment="1">
      <alignment horizontal="center" vertical="center"/>
    </xf>
    <xf numFmtId="0" fontId="37"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19" fillId="0" borderId="132" xfId="0" applyFont="1" applyBorder="1" applyAlignment="1">
      <alignment horizontal="center" vertical="center" shrinkToFit="1"/>
    </xf>
    <xf numFmtId="0" fontId="2" fillId="0" borderId="17" xfId="0" applyFont="1" applyBorder="1" applyAlignment="1">
      <alignment horizontal="center" vertical="center"/>
    </xf>
    <xf numFmtId="0" fontId="4" fillId="0" borderId="30" xfId="0" applyFont="1" applyBorder="1" applyAlignment="1">
      <alignment horizontal="left" vertical="center" wrapText="1"/>
    </xf>
    <xf numFmtId="0" fontId="4" fillId="0" borderId="44" xfId="0" applyFont="1" applyBorder="1" applyAlignment="1">
      <alignment horizontal="left" vertical="center" wrapText="1"/>
    </xf>
    <xf numFmtId="0" fontId="4" fillId="0" borderId="8" xfId="0" applyFont="1" applyBorder="1" applyAlignment="1">
      <alignment horizontal="left" vertical="center" wrapText="1"/>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xf>
    <xf numFmtId="0" fontId="8" fillId="0" borderId="3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wrapText="1"/>
    </xf>
    <xf numFmtId="0" fontId="8" fillId="0" borderId="30" xfId="0" applyFont="1" applyBorder="1" applyAlignment="1">
      <alignment horizontal="left" vertical="center" wrapText="1"/>
    </xf>
    <xf numFmtId="0" fontId="8" fillId="0" borderId="44" xfId="0" applyFont="1" applyBorder="1" applyAlignment="1">
      <alignment horizontal="left" vertical="center" wrapText="1"/>
    </xf>
    <xf numFmtId="0" fontId="8" fillId="0" borderId="33" xfId="0" applyFont="1" applyBorder="1" applyAlignment="1">
      <alignment horizontal="left" vertical="center" wrapText="1"/>
    </xf>
    <xf numFmtId="0" fontId="8" fillId="0" borderId="4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40" fillId="0" borderId="0" xfId="0" applyFont="1" applyAlignment="1">
      <alignment vertical="top" wrapText="1"/>
    </xf>
    <xf numFmtId="0" fontId="31" fillId="0" borderId="0" xfId="0" applyFont="1" applyAlignment="1">
      <alignment vertical="top" wrapText="1"/>
    </xf>
    <xf numFmtId="0" fontId="2" fillId="0" borderId="13"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10" fillId="0" borderId="29" xfId="0" applyFont="1" applyBorder="1" applyAlignment="1">
      <alignment horizontal="left" vertical="center"/>
    </xf>
    <xf numFmtId="0" fontId="26" fillId="0" borderId="135" xfId="0" applyFont="1" applyBorder="1" applyAlignment="1">
      <alignment horizontal="center" vertical="center" shrinkToFit="1"/>
    </xf>
    <xf numFmtId="0" fontId="26" fillId="0" borderId="136" xfId="0" applyFont="1" applyBorder="1" applyAlignment="1">
      <alignment horizontal="center" vertical="center" shrinkToFit="1"/>
    </xf>
    <xf numFmtId="0" fontId="26" fillId="0" borderId="163" xfId="0" applyFont="1" applyBorder="1" applyAlignment="1">
      <alignment horizontal="center" vertical="center" shrinkToFit="1"/>
    </xf>
    <xf numFmtId="0" fontId="26" fillId="0" borderId="151" xfId="0" applyFont="1" applyBorder="1" applyAlignment="1">
      <alignment horizontal="center" vertical="center" shrinkToFit="1"/>
    </xf>
    <xf numFmtId="0" fontId="26" fillId="0" borderId="137"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56" xfId="0" applyFont="1" applyBorder="1" applyAlignment="1">
      <alignment horizontal="center" vertical="center" shrinkToFit="1"/>
    </xf>
    <xf numFmtId="0" fontId="26" fillId="0" borderId="0" xfId="0" applyFont="1" applyAlignment="1">
      <alignment horizontal="center" vertical="center" shrinkToFit="1"/>
    </xf>
    <xf numFmtId="0" fontId="18" fillId="0" borderId="23"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30" xfId="0" applyFont="1" applyBorder="1" applyAlignment="1">
      <alignment horizontal="center" vertical="center" shrinkToFit="1"/>
    </xf>
    <xf numFmtId="0" fontId="9" fillId="0" borderId="30" xfId="0" applyFont="1" applyBorder="1" applyAlignment="1">
      <alignment horizontal="center" vertical="center"/>
    </xf>
    <xf numFmtId="0" fontId="10" fillId="0" borderId="30" xfId="0" applyFont="1" applyBorder="1" applyAlignment="1">
      <alignment horizontal="left" vertical="center"/>
    </xf>
    <xf numFmtId="0" fontId="26" fillId="0" borderId="168" xfId="0" applyFont="1" applyBorder="1" applyAlignment="1">
      <alignment horizontal="center" vertical="center" shrinkToFit="1"/>
    </xf>
    <xf numFmtId="0" fontId="26" fillId="0" borderId="6" xfId="0" applyFont="1" applyBorder="1" applyAlignment="1">
      <alignment horizontal="center" vertical="center" shrinkToFit="1"/>
    </xf>
    <xf numFmtId="0" fontId="35" fillId="0" borderId="0" xfId="0" applyFont="1" applyAlignment="1">
      <alignment horizontal="center" vertical="top"/>
    </xf>
    <xf numFmtId="0" fontId="35" fillId="0" borderId="0" xfId="0" applyFont="1" applyAlignment="1">
      <alignment vertical="top"/>
    </xf>
    <xf numFmtId="0" fontId="0" fillId="0" borderId="163" xfId="0" applyBorder="1">
      <alignment vertical="center"/>
    </xf>
    <xf numFmtId="0" fontId="33" fillId="0" borderId="195" xfId="0" applyFont="1" applyBorder="1">
      <alignment vertical="center"/>
    </xf>
    <xf numFmtId="0" fontId="0" fillId="0" borderId="195" xfId="0" applyBorder="1">
      <alignment vertical="center"/>
    </xf>
    <xf numFmtId="0" fontId="0" fillId="0" borderId="162" xfId="0" applyBorder="1">
      <alignment vertical="center"/>
    </xf>
    <xf numFmtId="0" fontId="33" fillId="0" borderId="0" xfId="0" applyFont="1" applyAlignment="1">
      <alignment horizontal="center" vertical="center"/>
    </xf>
    <xf numFmtId="0" fontId="33" fillId="0" borderId="18" xfId="0" applyFont="1" applyBorder="1">
      <alignment vertical="center"/>
    </xf>
    <xf numFmtId="0" fontId="33" fillId="0" borderId="115" xfId="0" applyFont="1" applyBorder="1" applyAlignment="1">
      <alignment horizontal="center" vertical="center"/>
    </xf>
    <xf numFmtId="0" fontId="33" fillId="0" borderId="127" xfId="0" applyFont="1" applyBorder="1" applyAlignment="1">
      <alignment horizontal="center" vertical="center"/>
    </xf>
    <xf numFmtId="0" fontId="33" fillId="0" borderId="81" xfId="0" applyFont="1" applyBorder="1" applyAlignment="1">
      <alignment horizontal="center" vertical="center"/>
    </xf>
    <xf numFmtId="0" fontId="33" fillId="0" borderId="17" xfId="0" applyFont="1" applyBorder="1" applyAlignment="1">
      <alignment horizontal="center" vertical="center"/>
    </xf>
    <xf numFmtId="0" fontId="33" fillId="0" borderId="161" xfId="0" applyFont="1" applyBorder="1" applyAlignment="1">
      <alignment horizontal="center" vertical="center"/>
    </xf>
    <xf numFmtId="0" fontId="33" fillId="0" borderId="160" xfId="0" applyFont="1" applyBorder="1" applyAlignment="1">
      <alignment horizontal="center" vertical="center"/>
    </xf>
    <xf numFmtId="0" fontId="33" fillId="0" borderId="2" xfId="0" applyFont="1" applyBorder="1" applyAlignment="1">
      <alignment horizontal="center" vertical="center"/>
    </xf>
    <xf numFmtId="0" fontId="33" fillId="0" borderId="22" xfId="0" applyFont="1" applyBorder="1" applyAlignment="1">
      <alignment horizontal="center" vertical="center"/>
    </xf>
    <xf numFmtId="176" fontId="36" fillId="0" borderId="48" xfId="0" applyNumberFormat="1" applyFont="1" applyBorder="1" applyAlignment="1">
      <alignment horizontal="center" vertical="center" shrinkToFit="1"/>
    </xf>
    <xf numFmtId="176" fontId="39" fillId="0" borderId="180" xfId="0" applyNumberFormat="1" applyFont="1" applyBorder="1">
      <alignment vertical="center"/>
    </xf>
    <xf numFmtId="0" fontId="38" fillId="0" borderId="0" xfId="0" applyFont="1" applyAlignment="1">
      <alignment vertical="center" wrapText="1"/>
    </xf>
    <xf numFmtId="0" fontId="39" fillId="0" borderId="119" xfId="0" applyFont="1" applyBorder="1">
      <alignment vertical="center"/>
    </xf>
    <xf numFmtId="0" fontId="18" fillId="2" borderId="20" xfId="0" applyFont="1" applyFill="1" applyBorder="1" applyAlignment="1">
      <alignment horizontal="center" vertical="center" shrinkToFit="1"/>
    </xf>
    <xf numFmtId="181" fontId="2" fillId="0" borderId="114" xfId="0" applyNumberFormat="1" applyFont="1" applyBorder="1" applyAlignment="1">
      <alignment horizontal="center" vertical="center"/>
    </xf>
    <xf numFmtId="0" fontId="33" fillId="0" borderId="181" xfId="0" applyFont="1" applyBorder="1" applyAlignment="1">
      <alignment horizontal="center" vertical="center"/>
    </xf>
    <xf numFmtId="0" fontId="33" fillId="0" borderId="131" xfId="0" applyFont="1" applyBorder="1" applyAlignment="1">
      <alignment horizontal="center" vertical="center"/>
    </xf>
    <xf numFmtId="0" fontId="35" fillId="0" borderId="0" xfId="0" applyFont="1" applyAlignment="1">
      <alignment horizontal="left" vertical="top"/>
    </xf>
    <xf numFmtId="181" fontId="2" fillId="0" borderId="90" xfId="0" applyNumberFormat="1" applyFont="1" applyBorder="1" applyAlignment="1">
      <alignment horizontal="center" vertical="center" shrinkToFit="1"/>
    </xf>
    <xf numFmtId="181" fontId="2" fillId="0" borderId="111" xfId="0" applyNumberFormat="1" applyFont="1" applyBorder="1" applyAlignment="1">
      <alignment horizontal="center" vertical="center" shrinkToFit="1"/>
    </xf>
    <xf numFmtId="181" fontId="2" fillId="0" borderId="91" xfId="0" applyNumberFormat="1" applyFont="1" applyBorder="1" applyAlignment="1">
      <alignment horizontal="center" vertical="center" shrinkToFit="1"/>
    </xf>
    <xf numFmtId="181" fontId="2" fillId="0" borderId="110" xfId="0" applyNumberFormat="1" applyFont="1" applyBorder="1" applyAlignment="1">
      <alignment horizontal="center" vertical="center" shrinkToFit="1"/>
    </xf>
    <xf numFmtId="181" fontId="2" fillId="0" borderId="93" xfId="0" applyNumberFormat="1" applyFont="1" applyBorder="1" applyAlignment="1">
      <alignment horizontal="center" vertical="center" shrinkToFit="1"/>
    </xf>
    <xf numFmtId="181" fontId="2" fillId="0" borderId="41" xfId="0" applyNumberFormat="1" applyFont="1" applyBorder="1" applyAlignment="1">
      <alignment horizontal="center" vertical="center" shrinkToFit="1"/>
    </xf>
    <xf numFmtId="181" fontId="2" fillId="0" borderId="16" xfId="0" applyNumberFormat="1" applyFont="1" applyBorder="1" applyAlignment="1">
      <alignment horizontal="center" vertical="center" shrinkToFit="1"/>
    </xf>
    <xf numFmtId="181" fontId="2" fillId="0" borderId="81" xfId="0" applyNumberFormat="1" applyFont="1" applyBorder="1" applyAlignment="1">
      <alignment horizontal="center" vertical="center" shrinkToFit="1"/>
    </xf>
    <xf numFmtId="181" fontId="2" fillId="0" borderId="31" xfId="0" applyNumberFormat="1" applyFont="1" applyBorder="1" applyAlignment="1">
      <alignment horizontal="center" vertical="center" shrinkToFit="1"/>
    </xf>
    <xf numFmtId="181" fontId="2" fillId="0" borderId="125" xfId="0" applyNumberFormat="1" applyFont="1" applyBorder="1" applyAlignment="1">
      <alignment horizontal="center" vertical="center" shrinkToFit="1"/>
    </xf>
    <xf numFmtId="181" fontId="2" fillId="0" borderId="105" xfId="0" applyNumberFormat="1" applyFont="1" applyBorder="1" applyAlignment="1">
      <alignment horizontal="center" vertical="center" shrinkToFit="1"/>
    </xf>
    <xf numFmtId="181" fontId="2" fillId="0" borderId="108" xfId="0" applyNumberFormat="1" applyFont="1" applyBorder="1" applyAlignment="1">
      <alignment horizontal="center" vertical="center" shrinkToFit="1"/>
    </xf>
    <xf numFmtId="181" fontId="2" fillId="0" borderId="17" xfId="0" applyNumberFormat="1" applyFont="1" applyBorder="1" applyAlignment="1">
      <alignment horizontal="center" vertical="center" shrinkToFit="1"/>
    </xf>
    <xf numFmtId="181" fontId="2" fillId="0" borderId="83" xfId="0" applyNumberFormat="1" applyFont="1" applyBorder="1" applyAlignment="1">
      <alignment horizontal="center" vertical="center" shrinkToFit="1"/>
    </xf>
    <xf numFmtId="181" fontId="2" fillId="0" borderId="128" xfId="0" applyNumberFormat="1" applyFont="1" applyBorder="1" applyAlignment="1">
      <alignment horizontal="center" vertical="center" shrinkToFit="1"/>
    </xf>
    <xf numFmtId="181" fontId="2" fillId="0" borderId="129" xfId="0" applyNumberFormat="1" applyFont="1" applyBorder="1" applyAlignment="1">
      <alignment horizontal="center" vertical="center" shrinkToFit="1"/>
    </xf>
    <xf numFmtId="181" fontId="2" fillId="0" borderId="92" xfId="0" applyNumberFormat="1" applyFont="1" applyBorder="1" applyAlignment="1">
      <alignment horizontal="center" vertical="center" shrinkToFit="1"/>
    </xf>
    <xf numFmtId="181" fontId="2" fillId="0" borderId="90"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83" xfId="0" applyFont="1" applyFill="1" applyBorder="1" applyAlignment="1">
      <alignment horizontal="center" vertical="center" shrinkToFit="1"/>
    </xf>
    <xf numFmtId="0" fontId="2" fillId="2" borderId="60" xfId="0" applyFont="1" applyFill="1" applyBorder="1" applyAlignment="1">
      <alignment horizontal="center" vertical="center" shrinkToFit="1"/>
    </xf>
    <xf numFmtId="0" fontId="0" fillId="0" borderId="9" xfId="0" applyBorder="1" applyAlignment="1">
      <alignment horizontal="center" vertical="center"/>
    </xf>
    <xf numFmtId="0" fontId="33" fillId="0" borderId="205" xfId="0" applyFont="1" applyBorder="1">
      <alignment vertical="center"/>
    </xf>
    <xf numFmtId="0" fontId="33" fillId="0" borderId="206" xfId="0" applyFont="1" applyBorder="1" applyAlignment="1">
      <alignment horizontal="center" vertical="center"/>
    </xf>
    <xf numFmtId="0" fontId="33" fillId="0" borderId="42" xfId="0" applyFont="1" applyBorder="1" applyAlignment="1">
      <alignment horizontal="center" vertical="center"/>
    </xf>
    <xf numFmtId="0" fontId="33" fillId="0" borderId="132" xfId="0" applyFont="1" applyBorder="1" applyAlignment="1">
      <alignment horizontal="center" vertical="center"/>
    </xf>
    <xf numFmtId="0" fontId="33" fillId="0" borderId="3" xfId="0" applyFont="1" applyBorder="1" applyAlignment="1">
      <alignment horizontal="center" vertical="center"/>
    </xf>
    <xf numFmtId="0" fontId="33" fillId="0" borderId="207" xfId="0" applyFont="1" applyBorder="1" applyAlignment="1">
      <alignment horizontal="center" vertical="center"/>
    </xf>
    <xf numFmtId="0" fontId="33" fillId="0" borderId="114" xfId="0" applyFont="1" applyBorder="1" applyAlignment="1">
      <alignment horizontal="center" vertical="center"/>
    </xf>
    <xf numFmtId="0" fontId="33" fillId="0" borderId="204" xfId="0" applyFont="1" applyBorder="1" applyAlignment="1">
      <alignment horizontal="center" vertical="center"/>
    </xf>
    <xf numFmtId="0" fontId="33" fillId="0" borderId="8" xfId="0" applyFont="1" applyBorder="1" applyAlignment="1">
      <alignment horizontal="center" vertical="center"/>
    </xf>
    <xf numFmtId="0" fontId="33" fillId="0" borderId="211" xfId="0" applyFont="1" applyBorder="1" applyAlignment="1">
      <alignment horizontal="center" vertical="center"/>
    </xf>
    <xf numFmtId="0" fontId="33" fillId="0" borderId="29" xfId="0" applyFont="1" applyBorder="1" applyAlignment="1">
      <alignment horizontal="center" vertical="center"/>
    </xf>
    <xf numFmtId="0" fontId="33" fillId="0" borderId="44" xfId="0" applyFont="1" applyBorder="1" applyAlignment="1">
      <alignment horizontal="center" vertical="center"/>
    </xf>
    <xf numFmtId="0" fontId="33" fillId="0" borderId="212"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5" fillId="0" borderId="16"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90" xfId="0" applyFont="1" applyBorder="1" applyAlignment="1">
      <alignment horizontal="center" vertical="center"/>
    </xf>
    <xf numFmtId="0" fontId="35" fillId="0" borderId="91" xfId="0" applyFont="1" applyBorder="1" applyAlignment="1">
      <alignment horizontal="center" vertical="center"/>
    </xf>
    <xf numFmtId="0" fontId="35" fillId="0" borderId="81" xfId="0" applyFont="1" applyBorder="1" applyAlignment="1">
      <alignment horizontal="center" vertical="center"/>
    </xf>
    <xf numFmtId="0" fontId="35" fillId="0" borderId="51" xfId="0" applyFont="1" applyBorder="1" applyAlignment="1">
      <alignment horizontal="center" vertical="center"/>
    </xf>
    <xf numFmtId="0" fontId="35" fillId="0" borderId="94" xfId="0" applyFont="1" applyBorder="1" applyAlignment="1">
      <alignment horizontal="center" vertical="center"/>
    </xf>
    <xf numFmtId="0" fontId="35" fillId="0" borderId="52" xfId="0" applyFont="1" applyBorder="1" applyAlignment="1">
      <alignment horizontal="center" vertical="center"/>
    </xf>
    <xf numFmtId="0" fontId="35" fillId="0" borderId="191" xfId="0" applyFont="1" applyBorder="1" applyAlignment="1">
      <alignment horizontal="center" vertical="center"/>
    </xf>
    <xf numFmtId="0" fontId="35" fillId="0" borderId="53" xfId="0" applyFont="1" applyBorder="1" applyAlignment="1">
      <alignment horizontal="center" vertical="center"/>
    </xf>
    <xf numFmtId="0" fontId="35" fillId="0" borderId="109" xfId="0" applyFont="1" applyBorder="1" applyAlignment="1">
      <alignment horizontal="center" vertical="center"/>
    </xf>
    <xf numFmtId="0" fontId="33" fillId="0" borderId="115" xfId="0" applyFont="1" applyBorder="1" applyAlignment="1">
      <alignment horizontal="center" vertical="center" shrinkToFit="1"/>
    </xf>
    <xf numFmtId="0" fontId="19" fillId="2" borderId="70" xfId="0" applyFont="1" applyFill="1" applyBorder="1" applyAlignment="1">
      <alignment horizontal="center"/>
    </xf>
    <xf numFmtId="0" fontId="19" fillId="2" borderId="144" xfId="0" applyFont="1" applyFill="1" applyBorder="1" applyAlignment="1">
      <alignment horizontal="center"/>
    </xf>
    <xf numFmtId="0" fontId="19" fillId="2" borderId="122" xfId="0" applyFont="1" applyFill="1" applyBorder="1" applyAlignment="1">
      <alignment horizontal="center"/>
    </xf>
    <xf numFmtId="0" fontId="19" fillId="2" borderId="74" xfId="0" applyFont="1" applyFill="1" applyBorder="1" applyAlignment="1">
      <alignment horizontal="center"/>
    </xf>
    <xf numFmtId="0" fontId="18" fillId="2" borderId="63" xfId="0" applyFont="1" applyFill="1" applyBorder="1" applyAlignment="1">
      <alignment horizontal="center"/>
    </xf>
    <xf numFmtId="0" fontId="18" fillId="2" borderId="145" xfId="0" applyFont="1" applyFill="1" applyBorder="1" applyAlignment="1">
      <alignment horizontal="center"/>
    </xf>
    <xf numFmtId="0" fontId="18" fillId="2" borderId="66" xfId="0" applyFont="1" applyFill="1" applyBorder="1" applyAlignment="1">
      <alignment horizontal="center"/>
    </xf>
    <xf numFmtId="0" fontId="19" fillId="2" borderId="70" xfId="0" applyFont="1" applyFill="1" applyBorder="1" applyAlignment="1">
      <alignment horizontal="center" vertical="top"/>
    </xf>
    <xf numFmtId="0" fontId="19" fillId="2" borderId="144" xfId="0" applyFont="1" applyFill="1" applyBorder="1" applyAlignment="1">
      <alignment horizontal="center" vertical="top"/>
    </xf>
    <xf numFmtId="0" fontId="19" fillId="2" borderId="186" xfId="0" applyFont="1" applyFill="1" applyBorder="1" applyAlignment="1">
      <alignment horizontal="center" vertical="top"/>
    </xf>
    <xf numFmtId="0" fontId="19" fillId="2" borderId="188" xfId="0" applyFont="1" applyFill="1" applyBorder="1" applyAlignment="1">
      <alignment horizontal="center" vertical="top"/>
    </xf>
    <xf numFmtId="0" fontId="19" fillId="2" borderId="72" xfId="0" applyFont="1" applyFill="1" applyBorder="1" applyAlignment="1">
      <alignment horizontal="center" vertical="top"/>
    </xf>
    <xf numFmtId="0" fontId="19" fillId="2" borderId="71" xfId="0" applyFont="1" applyFill="1" applyBorder="1" applyAlignment="1">
      <alignment horizontal="center" vertical="top"/>
    </xf>
    <xf numFmtId="0" fontId="19" fillId="2" borderId="25" xfId="0" applyFont="1" applyFill="1" applyBorder="1" applyAlignment="1">
      <alignment horizontal="center" vertical="top"/>
    </xf>
    <xf numFmtId="0" fontId="19" fillId="2" borderId="122" xfId="0" applyFont="1" applyFill="1" applyBorder="1" applyAlignment="1">
      <alignment horizontal="center" vertical="top"/>
    </xf>
    <xf numFmtId="0" fontId="19" fillId="2" borderId="187" xfId="0" applyFont="1" applyFill="1" applyBorder="1" applyAlignment="1">
      <alignment horizontal="center" vertical="top"/>
    </xf>
    <xf numFmtId="0" fontId="19" fillId="2" borderId="185" xfId="0" applyFont="1" applyFill="1" applyBorder="1" applyAlignment="1">
      <alignment horizontal="center" vertical="top"/>
    </xf>
    <xf numFmtId="0" fontId="18" fillId="2" borderId="64" xfId="0" applyFont="1" applyFill="1" applyBorder="1" applyAlignment="1">
      <alignment horizontal="center"/>
    </xf>
    <xf numFmtId="0" fontId="18" fillId="2" borderId="65" xfId="0" applyFont="1" applyFill="1" applyBorder="1" applyAlignment="1">
      <alignment horizontal="center"/>
    </xf>
    <xf numFmtId="0" fontId="18" fillId="2" borderId="43" xfId="0" applyFont="1" applyFill="1" applyBorder="1" applyAlignment="1">
      <alignment horizontal="center"/>
    </xf>
    <xf numFmtId="0" fontId="18" fillId="2" borderId="48" xfId="0" applyFont="1" applyFill="1" applyBorder="1" applyAlignment="1">
      <alignment horizontal="center"/>
    </xf>
    <xf numFmtId="0" fontId="19" fillId="2" borderId="63" xfId="0" applyFont="1" applyFill="1" applyBorder="1" applyAlignment="1">
      <alignment vertical="top" wrapText="1"/>
    </xf>
    <xf numFmtId="0" fontId="19" fillId="2" borderId="66" xfId="0" applyFont="1" applyFill="1" applyBorder="1" applyAlignment="1">
      <alignment horizontal="center" vertical="top" wrapText="1"/>
    </xf>
    <xf numFmtId="0" fontId="19" fillId="2" borderId="63" xfId="0" applyFont="1" applyFill="1" applyBorder="1" applyAlignment="1">
      <alignment horizontal="center" vertical="top" wrapText="1"/>
    </xf>
    <xf numFmtId="0" fontId="19" fillId="2" borderId="64" xfId="0" applyFont="1" applyFill="1" applyBorder="1" applyAlignment="1">
      <alignment horizontal="center" vertical="top" wrapText="1"/>
    </xf>
    <xf numFmtId="0" fontId="19" fillId="2" borderId="67" xfId="0" applyFont="1" applyFill="1" applyBorder="1" applyAlignment="1">
      <alignment horizontal="center" vertical="top" wrapText="1"/>
    </xf>
    <xf numFmtId="0" fontId="19" fillId="2" borderId="65" xfId="0" applyFont="1" applyFill="1" applyBorder="1" applyAlignment="1">
      <alignment horizontal="center" vertical="top" wrapText="1"/>
    </xf>
    <xf numFmtId="0" fontId="19" fillId="2" borderId="124" xfId="0" applyFont="1" applyFill="1" applyBorder="1" applyAlignment="1">
      <alignment horizontal="center" vertical="top" wrapText="1"/>
    </xf>
    <xf numFmtId="0" fontId="19" fillId="2" borderId="70" xfId="0" applyFont="1" applyFill="1" applyBorder="1" applyAlignment="1">
      <alignment vertical="top"/>
    </xf>
    <xf numFmtId="0" fontId="19" fillId="2" borderId="71" xfId="0" applyFont="1" applyFill="1" applyBorder="1" applyAlignment="1">
      <alignment vertical="top"/>
    </xf>
    <xf numFmtId="0" fontId="19" fillId="2" borderId="73" xfId="0" applyFont="1" applyFill="1" applyBorder="1" applyAlignment="1">
      <alignment vertical="top"/>
    </xf>
    <xf numFmtId="0" fontId="19" fillId="2" borderId="144" xfId="0" applyFont="1" applyFill="1" applyBorder="1" applyAlignment="1">
      <alignment vertical="top"/>
    </xf>
    <xf numFmtId="0" fontId="19" fillId="2" borderId="72" xfId="0" applyFont="1" applyFill="1" applyBorder="1" applyAlignment="1">
      <alignment vertical="top"/>
    </xf>
    <xf numFmtId="0" fontId="19" fillId="2" borderId="74" xfId="0" applyFont="1" applyFill="1" applyBorder="1" applyAlignment="1">
      <alignment vertical="top"/>
    </xf>
    <xf numFmtId="0" fontId="18" fillId="2" borderId="67" xfId="0" applyFont="1" applyFill="1" applyBorder="1" applyAlignment="1">
      <alignment horizontal="center"/>
    </xf>
    <xf numFmtId="0" fontId="19" fillId="2" borderId="48" xfId="0" applyFont="1" applyFill="1" applyBorder="1" applyAlignment="1">
      <alignment horizontal="center" vertical="top" wrapText="1"/>
    </xf>
    <xf numFmtId="0" fontId="19" fillId="2" borderId="132" xfId="0" applyFont="1" applyFill="1" applyBorder="1" applyAlignment="1">
      <alignment horizontal="center" vertical="center" shrinkToFit="1"/>
    </xf>
    <xf numFmtId="0" fontId="19" fillId="2" borderId="134" xfId="0" applyFont="1" applyFill="1" applyBorder="1" applyAlignment="1">
      <alignment horizontal="center" vertical="center" shrinkToFit="1"/>
    </xf>
    <xf numFmtId="0" fontId="19" fillId="2" borderId="4" xfId="0" applyFont="1" applyFill="1" applyBorder="1" applyAlignment="1">
      <alignment vertical="top"/>
    </xf>
    <xf numFmtId="0" fontId="18" fillId="2" borderId="59" xfId="0" applyFont="1" applyFill="1" applyBorder="1" applyAlignment="1">
      <alignment horizontal="center"/>
    </xf>
    <xf numFmtId="0" fontId="19" fillId="2" borderId="161" xfId="0" applyFont="1" applyFill="1" applyBorder="1" applyAlignment="1">
      <alignment vertical="top" shrinkToFit="1"/>
    </xf>
    <xf numFmtId="0" fontId="19" fillId="2" borderId="160" xfId="0" applyFont="1" applyFill="1" applyBorder="1" applyAlignment="1">
      <alignment vertical="top" shrinkToFit="1"/>
    </xf>
    <xf numFmtId="0" fontId="19" fillId="2" borderId="19" xfId="0" applyFont="1" applyFill="1" applyBorder="1" applyAlignment="1">
      <alignment vertical="top"/>
    </xf>
    <xf numFmtId="0" fontId="18" fillId="2" borderId="1" xfId="0" applyFont="1" applyFill="1" applyBorder="1" applyAlignment="1">
      <alignment horizontal="center"/>
    </xf>
    <xf numFmtId="0" fontId="18" fillId="2" borderId="5" xfId="0" applyFont="1" applyFill="1" applyBorder="1" applyAlignment="1">
      <alignment horizontal="center"/>
    </xf>
    <xf numFmtId="0" fontId="19" fillId="2" borderId="59" xfId="0" applyFont="1" applyFill="1" applyBorder="1" applyAlignment="1">
      <alignment horizontal="center" vertical="top" wrapText="1"/>
    </xf>
    <xf numFmtId="0" fontId="19" fillId="2" borderId="43" xfId="0" applyFont="1" applyFill="1" applyBorder="1" applyAlignment="1">
      <alignment horizontal="center" vertical="top" wrapText="1"/>
    </xf>
    <xf numFmtId="0" fontId="2" fillId="0" borderId="213" xfId="0" applyFont="1" applyBorder="1">
      <alignment vertical="center"/>
    </xf>
    <xf numFmtId="182" fontId="18" fillId="0" borderId="8" xfId="0" applyNumberFormat="1" applyFont="1" applyBorder="1" applyAlignment="1">
      <alignment horizontal="center" vertical="center"/>
    </xf>
    <xf numFmtId="182" fontId="18" fillId="2" borderId="9" xfId="0" applyNumberFormat="1" applyFont="1" applyFill="1" applyBorder="1" applyAlignment="1">
      <alignment horizontal="center" vertical="center"/>
    </xf>
    <xf numFmtId="182" fontId="18" fillId="0" borderId="9" xfId="0" applyNumberFormat="1" applyFont="1" applyBorder="1" applyAlignment="1">
      <alignment horizontal="center" vertical="center"/>
    </xf>
    <xf numFmtId="182" fontId="18" fillId="2" borderId="82" xfId="0" applyNumberFormat="1" applyFont="1" applyFill="1" applyBorder="1" applyAlignment="1">
      <alignment horizontal="center" vertical="center"/>
    </xf>
    <xf numFmtId="182" fontId="18" fillId="2" borderId="10" xfId="0" applyNumberFormat="1" applyFont="1" applyFill="1" applyBorder="1" applyAlignment="1">
      <alignment horizontal="center" vertical="center"/>
    </xf>
    <xf numFmtId="0" fontId="36" fillId="0" borderId="13" xfId="0" applyFont="1" applyBorder="1" applyAlignment="1">
      <alignment horizontal="center" vertical="center"/>
    </xf>
    <xf numFmtId="0" fontId="36" fillId="0" borderId="77" xfId="0" applyFont="1" applyBorder="1" applyAlignment="1">
      <alignment horizontal="center" vertical="center"/>
    </xf>
    <xf numFmtId="0" fontId="36" fillId="0" borderId="149" xfId="0" applyFont="1" applyBorder="1" applyAlignment="1">
      <alignment horizontal="center" vertical="center"/>
    </xf>
    <xf numFmtId="0" fontId="36" fillId="0" borderId="76" xfId="0" applyFont="1" applyBorder="1" applyAlignment="1">
      <alignment horizontal="center" vertical="center"/>
    </xf>
    <xf numFmtId="0" fontId="36" fillId="0" borderId="13" xfId="0" applyFont="1" applyBorder="1" applyAlignment="1">
      <alignment horizontal="center" vertical="center" shrinkToFit="1"/>
    </xf>
    <xf numFmtId="0" fontId="36" fillId="0" borderId="1" xfId="0" applyFont="1" applyBorder="1" applyAlignment="1">
      <alignment horizontal="center" vertical="center"/>
    </xf>
    <xf numFmtId="0" fontId="36" fillId="0" borderId="1" xfId="0" applyFont="1" applyBorder="1" applyAlignment="1">
      <alignment horizontal="center" vertical="center" shrinkToFit="1"/>
    </xf>
    <xf numFmtId="0" fontId="36" fillId="0" borderId="86" xfId="0" applyFont="1" applyBorder="1" applyAlignment="1">
      <alignment horizontal="center" vertical="center"/>
    </xf>
    <xf numFmtId="0" fontId="36" fillId="0" borderId="150" xfId="0" applyFont="1" applyBorder="1" applyAlignment="1">
      <alignment horizontal="center" vertical="center"/>
    </xf>
    <xf numFmtId="0" fontId="36" fillId="0" borderId="85" xfId="0" applyFont="1" applyBorder="1" applyAlignment="1">
      <alignment horizontal="center" vertical="center"/>
    </xf>
    <xf numFmtId="0" fontId="36" fillId="0" borderId="81" xfId="0" applyFont="1" applyBorder="1" applyAlignment="1">
      <alignment horizontal="center" vertical="center"/>
    </xf>
    <xf numFmtId="0" fontId="36" fillId="0" borderId="81" xfId="0" applyFont="1" applyBorder="1" applyAlignment="1">
      <alignment horizontal="center" vertical="center" shrinkToFit="1"/>
    </xf>
    <xf numFmtId="0" fontId="36" fillId="0" borderId="72" xfId="0" applyFont="1" applyBorder="1" applyAlignment="1">
      <alignment horizontal="center" vertical="center"/>
    </xf>
    <xf numFmtId="0" fontId="36" fillId="0" borderId="144" xfId="0" applyFont="1" applyBorder="1" applyAlignment="1">
      <alignment horizontal="center" vertical="center"/>
    </xf>
    <xf numFmtId="0" fontId="36" fillId="0" borderId="71" xfId="0" applyFont="1" applyBorder="1" applyAlignment="1">
      <alignment horizontal="center" vertical="center"/>
    </xf>
    <xf numFmtId="0" fontId="36" fillId="0" borderId="91" xfId="0" applyFont="1" applyBorder="1" applyAlignment="1">
      <alignment horizontal="center" vertical="center"/>
    </xf>
    <xf numFmtId="0" fontId="37" fillId="0" borderId="43" xfId="0" applyFont="1" applyBorder="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214" xfId="0" applyFont="1" applyBorder="1" applyAlignment="1">
      <alignment horizontal="center" vertical="center"/>
    </xf>
    <xf numFmtId="182" fontId="36" fillId="0" borderId="77" xfId="0" applyNumberFormat="1" applyFont="1" applyBorder="1" applyAlignment="1">
      <alignment horizontal="center" vertical="center"/>
    </xf>
    <xf numFmtId="182" fontId="36" fillId="0" borderId="149" xfId="0" applyNumberFormat="1" applyFont="1" applyBorder="1" applyAlignment="1">
      <alignment horizontal="center" vertical="center"/>
    </xf>
    <xf numFmtId="182" fontId="36" fillId="0" borderId="76" xfId="0" applyNumberFormat="1" applyFont="1" applyBorder="1" applyAlignment="1">
      <alignment horizontal="center" vertical="center"/>
    </xf>
    <xf numFmtId="0" fontId="36" fillId="0" borderId="0" xfId="0" applyFont="1">
      <alignment vertical="center"/>
    </xf>
    <xf numFmtId="0" fontId="37" fillId="0" borderId="0" xfId="0" applyFont="1">
      <alignment vertical="center"/>
    </xf>
    <xf numFmtId="183" fontId="2" fillId="0" borderId="215" xfId="0" applyNumberFormat="1" applyFont="1" applyBorder="1" applyAlignment="1">
      <alignment horizontal="center" vertical="center" shrinkToFit="1"/>
    </xf>
    <xf numFmtId="182" fontId="18" fillId="0" borderId="20" xfId="0" applyNumberFormat="1" applyFont="1" applyBorder="1" applyAlignment="1">
      <alignment horizontal="center"/>
    </xf>
    <xf numFmtId="182" fontId="18" fillId="0" borderId="1" xfId="0" applyNumberFormat="1" applyFont="1" applyBorder="1" applyAlignment="1">
      <alignment horizontal="center"/>
    </xf>
    <xf numFmtId="182" fontId="18" fillId="0" borderId="6" xfId="0" applyNumberFormat="1" applyFont="1" applyBorder="1" applyAlignment="1">
      <alignment horizontal="center"/>
    </xf>
    <xf numFmtId="182" fontId="18" fillId="0" borderId="60" xfId="0" applyNumberFormat="1" applyFont="1" applyBorder="1" applyAlignment="1">
      <alignment horizontal="center"/>
    </xf>
    <xf numFmtId="182" fontId="18" fillId="0" borderId="83" xfId="0" applyNumberFormat="1" applyFont="1" applyBorder="1" applyAlignment="1">
      <alignment horizontal="center"/>
    </xf>
    <xf numFmtId="182" fontId="18" fillId="2" borderId="84" xfId="0" applyNumberFormat="1" applyFont="1" applyFill="1" applyBorder="1" applyAlignment="1">
      <alignment horizontal="center"/>
    </xf>
    <xf numFmtId="182" fontId="18" fillId="2" borderId="121" xfId="0" applyNumberFormat="1" applyFont="1" applyFill="1" applyBorder="1" applyAlignment="1">
      <alignment horizontal="center"/>
    </xf>
    <xf numFmtId="182" fontId="18" fillId="0" borderId="84" xfId="0" applyNumberFormat="1" applyFont="1" applyBorder="1" applyAlignment="1">
      <alignment horizontal="center"/>
    </xf>
    <xf numFmtId="182" fontId="18" fillId="0" borderId="85" xfId="0" applyNumberFormat="1" applyFont="1" applyBorder="1" applyAlignment="1">
      <alignment horizontal="center"/>
    </xf>
    <xf numFmtId="182" fontId="18" fillId="0" borderId="86" xfId="0" applyNumberFormat="1" applyFont="1" applyBorder="1" applyAlignment="1">
      <alignment horizontal="center"/>
    </xf>
    <xf numFmtId="182" fontId="18" fillId="0" borderId="121" xfId="0" applyNumberFormat="1" applyFont="1" applyBorder="1" applyAlignment="1">
      <alignment horizontal="center"/>
    </xf>
    <xf numFmtId="182" fontId="18" fillId="2" borderId="85" xfId="0" applyNumberFormat="1" applyFont="1" applyFill="1" applyBorder="1" applyAlignment="1">
      <alignment horizontal="center"/>
    </xf>
    <xf numFmtId="182" fontId="18" fillId="2" borderId="87" xfId="0" applyNumberFormat="1" applyFont="1" applyFill="1" applyBorder="1" applyAlignment="1">
      <alignment horizontal="center"/>
    </xf>
    <xf numFmtId="182" fontId="18" fillId="2" borderId="86" xfId="0" applyNumberFormat="1" applyFont="1" applyFill="1" applyBorder="1" applyAlignment="1">
      <alignment horizontal="center"/>
    </xf>
    <xf numFmtId="182" fontId="18" fillId="2" borderId="46" xfId="0" applyNumberFormat="1" applyFont="1" applyFill="1" applyBorder="1" applyAlignment="1">
      <alignment horizontal="center"/>
    </xf>
    <xf numFmtId="182" fontId="18" fillId="0" borderId="16" xfId="0" applyNumberFormat="1" applyFont="1" applyBorder="1" applyAlignment="1">
      <alignment horizontal="center" vertical="center"/>
    </xf>
    <xf numFmtId="182" fontId="18" fillId="0" borderId="81" xfId="0" applyNumberFormat="1" applyFont="1" applyBorder="1" applyAlignment="1">
      <alignment horizontal="center" vertical="center"/>
    </xf>
    <xf numFmtId="182" fontId="18" fillId="0" borderId="17" xfId="0" applyNumberFormat="1" applyFont="1" applyBorder="1" applyAlignment="1">
      <alignment horizontal="center" vertical="center"/>
    </xf>
    <xf numFmtId="182" fontId="18" fillId="0" borderId="70" xfId="0" applyNumberFormat="1" applyFont="1" applyBorder="1" applyAlignment="1">
      <alignment horizontal="center" vertical="center"/>
    </xf>
    <xf numFmtId="182" fontId="18" fillId="0" borderId="122" xfId="0" applyNumberFormat="1" applyFont="1" applyBorder="1" applyAlignment="1">
      <alignment horizontal="center" vertical="center"/>
    </xf>
    <xf numFmtId="182" fontId="18" fillId="0" borderId="71" xfId="0" applyNumberFormat="1" applyFont="1" applyBorder="1" applyAlignment="1">
      <alignment horizontal="center" vertical="center"/>
    </xf>
    <xf numFmtId="182" fontId="18" fillId="0" borderId="72" xfId="0" applyNumberFormat="1" applyFont="1" applyBorder="1" applyAlignment="1">
      <alignment horizontal="center" vertical="center"/>
    </xf>
    <xf numFmtId="182" fontId="18" fillId="0" borderId="73" xfId="0" applyNumberFormat="1" applyFont="1" applyBorder="1" applyAlignment="1">
      <alignment horizontal="center" vertical="center"/>
    </xf>
    <xf numFmtId="182" fontId="18" fillId="0" borderId="74" xfId="0" applyNumberFormat="1" applyFont="1" applyBorder="1" applyAlignment="1">
      <alignment horizontal="center" vertical="center"/>
    </xf>
    <xf numFmtId="182" fontId="18" fillId="2" borderId="11" xfId="0" applyNumberFormat="1" applyFont="1" applyFill="1" applyBorder="1" applyAlignment="1">
      <alignment horizontal="center" vertical="center"/>
    </xf>
    <xf numFmtId="182" fontId="18" fillId="2" borderId="13" xfId="0" applyNumberFormat="1" applyFont="1" applyFill="1" applyBorder="1" applyAlignment="1">
      <alignment horizontal="center" vertical="center"/>
    </xf>
    <xf numFmtId="182" fontId="18" fillId="2" borderId="12" xfId="0" applyNumberFormat="1" applyFont="1" applyFill="1" applyBorder="1" applyAlignment="1">
      <alignment horizontal="center" vertical="center"/>
    </xf>
    <xf numFmtId="182" fontId="18" fillId="2" borderId="70" xfId="0" applyNumberFormat="1" applyFont="1" applyFill="1" applyBorder="1" applyAlignment="1">
      <alignment horizontal="center" vertical="center"/>
    </xf>
    <xf numFmtId="182" fontId="18" fillId="2" borderId="122" xfId="0" applyNumberFormat="1" applyFont="1" applyFill="1" applyBorder="1" applyAlignment="1">
      <alignment horizontal="center" vertical="center"/>
    </xf>
    <xf numFmtId="182" fontId="18" fillId="2" borderId="71" xfId="0" applyNumberFormat="1" applyFont="1" applyFill="1" applyBorder="1" applyAlignment="1">
      <alignment horizontal="center" vertical="center"/>
    </xf>
    <xf numFmtId="182" fontId="18" fillId="2" borderId="72" xfId="0" applyNumberFormat="1" applyFont="1" applyFill="1" applyBorder="1" applyAlignment="1">
      <alignment horizontal="center" vertical="center"/>
    </xf>
    <xf numFmtId="182" fontId="18" fillId="2" borderId="73" xfId="0" applyNumberFormat="1" applyFont="1" applyFill="1" applyBorder="1" applyAlignment="1">
      <alignment horizontal="center" vertical="center"/>
    </xf>
    <xf numFmtId="182" fontId="18" fillId="2" borderId="74" xfId="0" applyNumberFormat="1" applyFont="1" applyFill="1" applyBorder="1" applyAlignment="1">
      <alignment horizontal="center" vertical="center"/>
    </xf>
    <xf numFmtId="182" fontId="18" fillId="0" borderId="11" xfId="0" applyNumberFormat="1" applyFont="1" applyBorder="1" applyAlignment="1">
      <alignment horizontal="center" vertical="center"/>
    </xf>
    <xf numFmtId="182" fontId="18" fillId="0" borderId="13" xfId="0" applyNumberFormat="1" applyFont="1" applyBorder="1" applyAlignment="1">
      <alignment horizontal="center" vertical="center"/>
    </xf>
    <xf numFmtId="182" fontId="18" fillId="0" borderId="12" xfId="0" applyNumberFormat="1" applyFont="1" applyBorder="1" applyAlignment="1">
      <alignment horizontal="center" vertical="center"/>
    </xf>
    <xf numFmtId="182" fontId="18" fillId="2" borderId="90" xfId="0" applyNumberFormat="1" applyFont="1" applyFill="1" applyBorder="1" applyAlignment="1">
      <alignment horizontal="center" vertical="center"/>
    </xf>
    <xf numFmtId="182" fontId="18" fillId="2" borderId="91" xfId="0" applyNumberFormat="1" applyFont="1" applyFill="1" applyBorder="1" applyAlignment="1">
      <alignment horizontal="center" vertical="center"/>
    </xf>
    <xf numFmtId="182" fontId="18" fillId="2" borderId="83" xfId="0" applyNumberFormat="1" applyFont="1" applyFill="1" applyBorder="1" applyAlignment="1">
      <alignment horizontal="center" vertical="center"/>
    </xf>
    <xf numFmtId="182" fontId="18" fillId="2" borderId="84" xfId="0" applyNumberFormat="1" applyFont="1" applyFill="1" applyBorder="1" applyAlignment="1">
      <alignment horizontal="center" vertical="center"/>
    </xf>
    <xf numFmtId="182" fontId="18" fillId="2" borderId="121" xfId="0" applyNumberFormat="1" applyFont="1" applyFill="1" applyBorder="1" applyAlignment="1">
      <alignment horizontal="center" vertical="center"/>
    </xf>
    <xf numFmtId="182" fontId="18" fillId="2" borderId="85" xfId="0" applyNumberFormat="1" applyFont="1" applyFill="1" applyBorder="1" applyAlignment="1">
      <alignment horizontal="center" vertical="center"/>
    </xf>
    <xf numFmtId="182" fontId="18" fillId="2" borderId="86" xfId="0" applyNumberFormat="1" applyFont="1" applyFill="1" applyBorder="1" applyAlignment="1">
      <alignment horizontal="center" vertical="center"/>
    </xf>
    <xf numFmtId="182" fontId="18" fillId="2" borderId="87" xfId="0" applyNumberFormat="1" applyFont="1" applyFill="1" applyBorder="1" applyAlignment="1">
      <alignment horizontal="center" vertical="center"/>
    </xf>
    <xf numFmtId="182" fontId="18" fillId="2" borderId="46" xfId="0" applyNumberFormat="1" applyFont="1" applyFill="1" applyBorder="1" applyAlignment="1">
      <alignment horizontal="center" vertical="center"/>
    </xf>
    <xf numFmtId="182" fontId="18" fillId="0" borderId="23" xfId="0" applyNumberFormat="1" applyFont="1" applyBorder="1" applyAlignment="1">
      <alignment horizontal="center" vertical="center"/>
    </xf>
    <xf numFmtId="182" fontId="18" fillId="0" borderId="19" xfId="0" applyNumberFormat="1" applyFont="1" applyBorder="1" applyAlignment="1">
      <alignment horizontal="center" vertical="center"/>
    </xf>
    <xf numFmtId="182" fontId="18" fillId="0" borderId="24" xfId="0" applyNumberFormat="1" applyFont="1" applyBorder="1" applyAlignment="1">
      <alignment horizontal="center" vertical="center"/>
    </xf>
    <xf numFmtId="182" fontId="18" fillId="2" borderId="75" xfId="0" applyNumberFormat="1" applyFont="1" applyFill="1" applyBorder="1" applyAlignment="1">
      <alignment horizontal="center" vertical="center"/>
    </xf>
    <xf numFmtId="182" fontId="18" fillId="2" borderId="76" xfId="0" applyNumberFormat="1" applyFont="1" applyFill="1" applyBorder="1" applyAlignment="1">
      <alignment horizontal="center" vertical="center"/>
    </xf>
    <xf numFmtId="182" fontId="18" fillId="2" borderId="77" xfId="0" applyNumberFormat="1" applyFont="1" applyFill="1" applyBorder="1" applyAlignment="1">
      <alignment horizontal="center" vertical="center"/>
    </xf>
    <xf numFmtId="0" fontId="35" fillId="0" borderId="8" xfId="0" applyFont="1" applyBorder="1" applyAlignment="1">
      <alignment horizontal="left" vertical="center"/>
    </xf>
    <xf numFmtId="0" fontId="35" fillId="0" borderId="146" xfId="0" applyFont="1" applyBorder="1" applyAlignment="1">
      <alignment horizontal="center" vertical="center"/>
    </xf>
    <xf numFmtId="176" fontId="44" fillId="0" borderId="49" xfId="0" applyNumberFormat="1"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left" vertical="center"/>
    </xf>
    <xf numFmtId="0" fontId="35" fillId="0" borderId="75" xfId="0" applyFont="1" applyBorder="1" applyAlignment="1">
      <alignment horizontal="center" vertical="center"/>
    </xf>
    <xf numFmtId="176" fontId="44" fillId="0" borderId="50" xfId="0" applyNumberFormat="1" applyFont="1" applyBorder="1" applyAlignment="1">
      <alignment horizontal="center" vertical="center"/>
    </xf>
    <xf numFmtId="0" fontId="35" fillId="0" borderId="9" xfId="0" applyFont="1" applyBorder="1" applyAlignment="1">
      <alignment horizontal="center" vertical="center"/>
    </xf>
    <xf numFmtId="176" fontId="44" fillId="0" borderId="48" xfId="0" applyNumberFormat="1" applyFont="1" applyBorder="1" applyAlignment="1">
      <alignment horizontal="center" vertical="center"/>
    </xf>
    <xf numFmtId="0" fontId="35" fillId="0" borderId="10" xfId="0" applyFont="1" applyBorder="1" applyAlignment="1">
      <alignment horizontal="left" vertical="center"/>
    </xf>
    <xf numFmtId="0" fontId="35" fillId="0" borderId="84" xfId="0" applyFont="1" applyBorder="1" applyAlignment="1">
      <alignment horizontal="center" vertical="center"/>
    </xf>
    <xf numFmtId="176" fontId="44" fillId="0" borderId="46" xfId="0" applyNumberFormat="1" applyFont="1" applyBorder="1" applyAlignment="1">
      <alignment horizontal="center" vertical="center"/>
    </xf>
    <xf numFmtId="0" fontId="35" fillId="0" borderId="10" xfId="0" applyFont="1" applyBorder="1" applyAlignment="1">
      <alignment horizontal="center" vertical="center"/>
    </xf>
    <xf numFmtId="0" fontId="37" fillId="0" borderId="33" xfId="0" applyFont="1" applyBorder="1" applyAlignment="1">
      <alignment horizontal="center" vertical="center" wrapText="1"/>
    </xf>
    <xf numFmtId="0" fontId="27" fillId="0" borderId="0" xfId="0" applyFont="1" applyAlignment="1">
      <alignment horizontal="lef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178" fontId="4" fillId="0" borderId="13"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90" xfId="0" applyNumberFormat="1" applyFont="1" applyBorder="1" applyAlignment="1">
      <alignment horizontal="center" vertical="center"/>
    </xf>
    <xf numFmtId="49" fontId="4" fillId="0" borderId="91" xfId="0" applyNumberFormat="1" applyFont="1" applyBorder="1" applyAlignment="1">
      <alignment horizontal="center" vertical="center"/>
    </xf>
    <xf numFmtId="178" fontId="4" fillId="0" borderId="91" xfId="0" applyNumberFormat="1" applyFont="1" applyBorder="1" applyAlignment="1">
      <alignment horizontal="center" vertical="center" wrapText="1"/>
    </xf>
    <xf numFmtId="178" fontId="4" fillId="0" borderId="83" xfId="0" applyNumberFormat="1" applyFont="1" applyBorder="1" applyAlignment="1">
      <alignment horizontal="center" vertical="center" wrapText="1"/>
    </xf>
    <xf numFmtId="0" fontId="4" fillId="0" borderId="130" xfId="0" applyFont="1" applyBorder="1" applyAlignment="1">
      <alignment horizontal="center" vertical="center"/>
    </xf>
    <xf numFmtId="0" fontId="4" fillId="0" borderId="181" xfId="0" applyFont="1" applyBorder="1" applyAlignment="1">
      <alignment horizontal="center" vertical="center"/>
    </xf>
    <xf numFmtId="178" fontId="4" fillId="0" borderId="181" xfId="0" applyNumberFormat="1" applyFont="1" applyBorder="1" applyAlignment="1">
      <alignment horizontal="center" vertical="center"/>
    </xf>
    <xf numFmtId="0" fontId="4" fillId="0" borderId="131" xfId="0" applyFont="1" applyBorder="1" applyAlignment="1">
      <alignment horizontal="center" vertical="center"/>
    </xf>
    <xf numFmtId="0" fontId="27" fillId="0" borderId="0" xfId="0" applyFont="1" applyAlignment="1">
      <alignment horizontal="left" vertical="top" wrapText="1"/>
    </xf>
    <xf numFmtId="0" fontId="19" fillId="0" borderId="15" xfId="0" applyFont="1" applyBorder="1" applyAlignment="1">
      <alignment horizontal="left" vertical="center"/>
    </xf>
    <xf numFmtId="0" fontId="19" fillId="0" borderId="101" xfId="0" applyFont="1" applyBorder="1" applyAlignment="1">
      <alignment horizontal="left" vertical="center"/>
    </xf>
    <xf numFmtId="0" fontId="19" fillId="0" borderId="112" xfId="0" applyFont="1" applyBorder="1" applyAlignment="1">
      <alignment horizontal="left" vertical="center"/>
    </xf>
    <xf numFmtId="0" fontId="19" fillId="0" borderId="113" xfId="0" applyFont="1" applyBorder="1" applyAlignment="1">
      <alignment horizontal="left" vertical="center"/>
    </xf>
    <xf numFmtId="0" fontId="24" fillId="0" borderId="0" xfId="0" applyFont="1" applyAlignment="1">
      <alignment horizontal="left" vertical="top" wrapText="1"/>
    </xf>
    <xf numFmtId="0" fontId="19" fillId="0" borderId="35" xfId="0" applyFont="1" applyBorder="1" applyAlignment="1">
      <alignment horizontal="left" vertical="center"/>
    </xf>
    <xf numFmtId="0" fontId="31" fillId="0" borderId="35" xfId="0" applyFont="1" applyBorder="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19" fillId="0" borderId="174" xfId="0" applyFont="1" applyBorder="1" applyAlignment="1">
      <alignment horizontal="center" vertical="center" wrapText="1"/>
    </xf>
    <xf numFmtId="0" fontId="19" fillId="0" borderId="172" xfId="0" applyFont="1" applyBorder="1" applyAlignment="1">
      <alignment horizontal="center" vertical="center" wrapText="1"/>
    </xf>
    <xf numFmtId="0" fontId="19" fillId="0" borderId="175" xfId="0" applyFont="1" applyBorder="1" applyAlignment="1">
      <alignment horizontal="center" vertical="center" wrapText="1"/>
    </xf>
    <xf numFmtId="0" fontId="18" fillId="0" borderId="174" xfId="0" applyFont="1" applyBorder="1" applyAlignment="1">
      <alignment horizontal="center" vertical="center" wrapText="1"/>
    </xf>
    <xf numFmtId="0" fontId="18" fillId="0" borderId="175" xfId="0" applyFont="1" applyBorder="1" applyAlignment="1">
      <alignment horizontal="center" vertical="center" wrapText="1"/>
    </xf>
    <xf numFmtId="0" fontId="19" fillId="0" borderId="184" xfId="0" applyFont="1" applyBorder="1" applyAlignment="1">
      <alignment horizontal="center" vertical="center" wrapText="1"/>
    </xf>
    <xf numFmtId="0" fontId="20" fillId="2" borderId="162" xfId="0" applyFont="1" applyFill="1" applyBorder="1" applyAlignment="1">
      <alignment horizontal="center" vertical="center"/>
    </xf>
    <xf numFmtId="0" fontId="20" fillId="2" borderId="164" xfId="0" applyFont="1" applyFill="1" applyBorder="1" applyAlignment="1">
      <alignment horizontal="center" vertical="center"/>
    </xf>
    <xf numFmtId="0" fontId="20" fillId="2" borderId="167" xfId="0" applyFont="1" applyFill="1" applyBorder="1" applyAlignment="1">
      <alignment horizontal="center" vertical="center"/>
    </xf>
    <xf numFmtId="0" fontId="20" fillId="2" borderId="169" xfId="0" applyFont="1" applyFill="1" applyBorder="1" applyAlignment="1">
      <alignment horizontal="center" vertical="center"/>
    </xf>
    <xf numFmtId="0" fontId="20" fillId="2" borderId="177" xfId="0" applyFont="1" applyFill="1" applyBorder="1" applyAlignment="1">
      <alignment horizontal="center" vertical="center"/>
    </xf>
    <xf numFmtId="0" fontId="20" fillId="2" borderId="179" xfId="0" applyFont="1" applyFill="1" applyBorder="1" applyAlignment="1">
      <alignment horizontal="center" vertical="center"/>
    </xf>
    <xf numFmtId="0" fontId="19" fillId="0" borderId="39" xfId="0" applyFont="1" applyBorder="1" applyAlignment="1">
      <alignment horizontal="left" vertical="center"/>
    </xf>
    <xf numFmtId="0" fontId="19" fillId="0" borderId="51" xfId="0" applyFont="1" applyBorder="1" applyAlignment="1">
      <alignment horizontal="left" vertical="center"/>
    </xf>
    <xf numFmtId="0" fontId="19" fillId="0" borderId="41" xfId="0" applyFont="1" applyBorder="1" applyAlignment="1">
      <alignment horizontal="left" vertical="center"/>
    </xf>
    <xf numFmtId="0" fontId="19" fillId="0" borderId="109" xfId="0" applyFont="1" applyBorder="1" applyAlignment="1">
      <alignment horizontal="left" vertical="center"/>
    </xf>
    <xf numFmtId="0" fontId="19" fillId="0" borderId="117" xfId="0" applyFont="1" applyBorder="1" applyAlignment="1">
      <alignment horizontal="left" vertical="center"/>
    </xf>
    <xf numFmtId="0" fontId="19" fillId="0" borderId="137" xfId="0" applyFont="1" applyBorder="1" applyAlignment="1">
      <alignment horizontal="center" vertical="center"/>
    </xf>
    <xf numFmtId="0" fontId="19" fillId="0" borderId="151" xfId="0" applyFont="1" applyBorder="1" applyAlignment="1">
      <alignment horizontal="center" vertical="center"/>
    </xf>
    <xf numFmtId="0" fontId="19" fillId="0" borderId="136" xfId="0" applyFont="1" applyBorder="1" applyAlignment="1">
      <alignment horizontal="center" vertical="center"/>
    </xf>
    <xf numFmtId="0" fontId="0" fillId="0" borderId="136" xfId="0" applyBorder="1" applyAlignment="1">
      <alignment horizontal="center" vertical="center"/>
    </xf>
    <xf numFmtId="0" fontId="19" fillId="0" borderId="156" xfId="0" applyFont="1" applyBorder="1" applyAlignment="1">
      <alignment horizontal="center" vertical="center"/>
    </xf>
    <xf numFmtId="0" fontId="0" fillId="0" borderId="156" xfId="0" applyBorder="1" applyAlignment="1">
      <alignment horizontal="center" vertical="center"/>
    </xf>
    <xf numFmtId="0" fontId="19" fillId="0" borderId="139" xfId="0" applyFont="1" applyBorder="1" applyAlignment="1">
      <alignment horizontal="center" vertical="center"/>
    </xf>
    <xf numFmtId="0" fontId="0" fillId="0" borderId="142" xfId="0" applyBorder="1" applyAlignment="1">
      <alignment horizontal="center" vertical="center"/>
    </xf>
    <xf numFmtId="0" fontId="19" fillId="0" borderId="140" xfId="0" applyFont="1" applyBorder="1" applyAlignment="1">
      <alignment horizontal="center" vertical="center"/>
    </xf>
    <xf numFmtId="0" fontId="0" fillId="0" borderId="143" xfId="0" applyBorder="1" applyAlignment="1">
      <alignment horizontal="center" vertical="center"/>
    </xf>
    <xf numFmtId="0" fontId="19" fillId="0" borderId="157" xfId="0" applyFont="1" applyBorder="1" applyAlignment="1">
      <alignment horizontal="center" vertical="center"/>
    </xf>
    <xf numFmtId="0" fontId="0" fillId="0" borderId="158" xfId="0" applyBorder="1" applyAlignment="1">
      <alignment horizontal="center" vertical="center"/>
    </xf>
    <xf numFmtId="0" fontId="20" fillId="2" borderId="176" xfId="0" applyFont="1" applyFill="1" applyBorder="1" applyAlignment="1">
      <alignment horizontal="center" vertical="center"/>
    </xf>
    <xf numFmtId="0" fontId="20" fillId="2" borderId="178" xfId="0" applyFont="1" applyFill="1" applyBorder="1" applyAlignment="1">
      <alignment horizontal="center" vertical="center"/>
    </xf>
    <xf numFmtId="0" fontId="20" fillId="0" borderId="138" xfId="0" applyFont="1" applyBorder="1" applyAlignment="1">
      <alignment horizontal="center" vertical="center"/>
    </xf>
    <xf numFmtId="0" fontId="20" fillId="0" borderId="141" xfId="0" applyFont="1" applyBorder="1" applyAlignment="1">
      <alignment horizontal="center" vertical="center"/>
    </xf>
    <xf numFmtId="0" fontId="22" fillId="0" borderId="0" xfId="0" applyFont="1" applyAlignment="1">
      <alignment horizontal="right" vertical="center" wrapText="1"/>
    </xf>
    <xf numFmtId="0" fontId="22" fillId="0" borderId="18" xfId="0" applyFont="1" applyBorder="1" applyAlignment="1">
      <alignment horizontal="right" vertical="center" wrapText="1"/>
    </xf>
    <xf numFmtId="0" fontId="24" fillId="0" borderId="15" xfId="0" applyFont="1" applyBorder="1" applyAlignment="1">
      <alignment horizontal="center" vertical="center"/>
    </xf>
    <xf numFmtId="0" fontId="24" fillId="0" borderId="45" xfId="0" applyFont="1" applyBorder="1" applyAlignment="1">
      <alignment horizontal="center" vertical="center"/>
    </xf>
    <xf numFmtId="0" fontId="24" fillId="0" borderId="79" xfId="0" applyFont="1" applyBorder="1" applyAlignment="1">
      <alignment horizontal="center" vertical="center"/>
    </xf>
    <xf numFmtId="0" fontId="24" fillId="0" borderId="88" xfId="0" applyFont="1" applyBorder="1" applyAlignment="1">
      <alignment horizontal="center" vertical="center"/>
    </xf>
    <xf numFmtId="0" fontId="24" fillId="0" borderId="80" xfId="0" applyFont="1" applyBorder="1" applyAlignment="1">
      <alignment horizontal="center" vertical="center" shrinkToFit="1"/>
    </xf>
    <xf numFmtId="0" fontId="24" fillId="0" borderId="89" xfId="0" applyFont="1" applyBorder="1" applyAlignment="1">
      <alignment horizontal="center" vertical="center" shrinkToFit="1"/>
    </xf>
    <xf numFmtId="0" fontId="19" fillId="2" borderId="152" xfId="0" applyFont="1" applyFill="1" applyBorder="1" applyAlignment="1">
      <alignment horizontal="center" vertical="center"/>
    </xf>
    <xf numFmtId="0" fontId="19" fillId="2" borderId="151" xfId="0" applyFont="1" applyFill="1" applyBorder="1" applyAlignment="1">
      <alignment horizontal="center" vertical="center"/>
    </xf>
    <xf numFmtId="0" fontId="19" fillId="2" borderId="139" xfId="0" applyFont="1" applyFill="1" applyBorder="1" applyAlignment="1">
      <alignment horizontal="center" vertical="center"/>
    </xf>
    <xf numFmtId="0" fontId="19" fillId="2" borderId="136" xfId="0" applyFont="1" applyFill="1" applyBorder="1" applyAlignment="1">
      <alignment horizontal="center" vertical="center"/>
    </xf>
    <xf numFmtId="0" fontId="19" fillId="2" borderId="72" xfId="0" applyFont="1" applyFill="1" applyBorder="1" applyAlignment="1">
      <alignment horizontal="center" vertical="top" wrapText="1"/>
    </xf>
    <xf numFmtId="0" fontId="19" fillId="2" borderId="77" xfId="0" applyFont="1" applyFill="1" applyBorder="1" applyAlignment="1">
      <alignment horizontal="center" vertical="top" wrapText="1"/>
    </xf>
    <xf numFmtId="0" fontId="19" fillId="2" borderId="65" xfId="0" applyFont="1" applyFill="1" applyBorder="1" applyAlignment="1">
      <alignment horizontal="center" vertical="top" wrapText="1"/>
    </xf>
    <xf numFmtId="0" fontId="19" fillId="2" borderId="71" xfId="0" applyFont="1" applyFill="1" applyBorder="1" applyAlignment="1">
      <alignment horizontal="center" vertical="top" wrapText="1"/>
    </xf>
    <xf numFmtId="0" fontId="19" fillId="2" borderId="76" xfId="0" applyFont="1" applyFill="1" applyBorder="1" applyAlignment="1">
      <alignment horizontal="center" vertical="top" wrapText="1"/>
    </xf>
    <xf numFmtId="0" fontId="19" fillId="2" borderId="64" xfId="0" applyFont="1" applyFill="1" applyBorder="1" applyAlignment="1">
      <alignment horizontal="center" vertical="top" wrapText="1"/>
    </xf>
    <xf numFmtId="0" fontId="19" fillId="0" borderId="72" xfId="0" applyFont="1" applyBorder="1" applyAlignment="1">
      <alignment horizontal="center" vertical="top" wrapText="1"/>
    </xf>
    <xf numFmtId="0" fontId="19" fillId="0" borderId="77" xfId="0" applyFont="1" applyBorder="1" applyAlignment="1">
      <alignment horizontal="center" vertical="top" wrapText="1"/>
    </xf>
    <xf numFmtId="0" fontId="19" fillId="0" borderId="65" xfId="0" applyFont="1" applyBorder="1" applyAlignment="1">
      <alignment horizontal="center" vertical="top" wrapText="1"/>
    </xf>
    <xf numFmtId="0" fontId="19" fillId="0" borderId="122" xfId="0" applyFont="1" applyBorder="1" applyAlignment="1">
      <alignment horizontal="center" vertical="top" wrapText="1"/>
    </xf>
    <xf numFmtId="0" fontId="19" fillId="0" borderId="123" xfId="0" applyFont="1" applyBorder="1" applyAlignment="1">
      <alignment horizontal="center" vertical="top" wrapText="1"/>
    </xf>
    <xf numFmtId="0" fontId="19" fillId="0" borderId="66" xfId="0" applyFont="1" applyBorder="1" applyAlignment="1">
      <alignment horizontal="center" vertical="top" wrapText="1"/>
    </xf>
    <xf numFmtId="0" fontId="12" fillId="0" borderId="0" xfId="0" applyFont="1" applyAlignment="1">
      <alignment horizontal="distributed" vertical="center" wrapText="1"/>
    </xf>
    <xf numFmtId="0" fontId="21" fillId="0" borderId="0" xfId="0" applyFont="1" applyAlignment="1">
      <alignment horizontal="distributed" vertical="center" wrapText="1"/>
    </xf>
    <xf numFmtId="0" fontId="19" fillId="0" borderId="71" xfId="0" applyFont="1" applyBorder="1" applyAlignment="1">
      <alignment horizontal="center" vertical="top" wrapText="1"/>
    </xf>
    <xf numFmtId="0" fontId="19" fillId="0" borderId="76" xfId="0" applyFont="1" applyBorder="1" applyAlignment="1">
      <alignment horizontal="center" vertical="top" wrapText="1"/>
    </xf>
    <xf numFmtId="0" fontId="19" fillId="0" borderId="64" xfId="0" applyFont="1" applyBorder="1" applyAlignment="1">
      <alignment horizontal="center" vertical="top" wrapText="1"/>
    </xf>
    <xf numFmtId="0" fontId="27" fillId="0" borderId="28" xfId="0" applyFont="1" applyBorder="1" applyAlignment="1">
      <alignment horizontal="center" vertical="center" shrinkToFit="1"/>
    </xf>
    <xf numFmtId="0" fontId="25" fillId="0" borderId="44" xfId="0" applyFont="1" applyBorder="1" applyAlignment="1">
      <alignment horizontal="center" vertical="center" shrinkToFit="1"/>
    </xf>
    <xf numFmtId="0" fontId="19" fillId="2" borderId="70" xfId="0" applyFont="1" applyFill="1" applyBorder="1" applyAlignment="1">
      <alignment horizontal="center" vertical="top" wrapText="1"/>
    </xf>
    <xf numFmtId="0" fontId="19" fillId="2" borderId="75" xfId="0" applyFont="1" applyFill="1" applyBorder="1" applyAlignment="1">
      <alignment horizontal="center" vertical="top" wrapText="1"/>
    </xf>
    <xf numFmtId="0" fontId="19" fillId="2" borderId="63" xfId="0" applyFont="1" applyFill="1" applyBorder="1" applyAlignment="1">
      <alignment horizontal="center" vertical="top" wrapText="1"/>
    </xf>
    <xf numFmtId="0" fontId="19" fillId="2" borderId="73" xfId="0" applyFont="1" applyFill="1" applyBorder="1" applyAlignment="1">
      <alignment horizontal="center" vertical="top" wrapText="1"/>
    </xf>
    <xf numFmtId="0" fontId="19" fillId="2" borderId="78" xfId="0" applyFont="1" applyFill="1" applyBorder="1" applyAlignment="1">
      <alignment horizontal="center" vertical="top" wrapText="1"/>
    </xf>
    <xf numFmtId="0" fontId="19" fillId="2" borderId="67" xfId="0" applyFont="1" applyFill="1" applyBorder="1" applyAlignment="1">
      <alignment horizontal="center" vertical="top" wrapText="1"/>
    </xf>
    <xf numFmtId="0" fontId="12" fillId="0" borderId="0" xfId="0" applyFont="1" applyAlignment="1">
      <alignment horizontal="distributed" vertical="center"/>
    </xf>
    <xf numFmtId="0" fontId="21" fillId="0" borderId="0" xfId="0" applyFont="1" applyAlignment="1">
      <alignment horizontal="distributed" vertical="center"/>
    </xf>
    <xf numFmtId="0" fontId="19" fillId="2" borderId="135" xfId="0" applyFont="1" applyFill="1" applyBorder="1" applyAlignment="1">
      <alignment horizontal="center" vertical="center"/>
    </xf>
    <xf numFmtId="0" fontId="0" fillId="2" borderId="135" xfId="0" applyFill="1" applyBorder="1" applyAlignment="1">
      <alignment horizontal="center" vertical="center"/>
    </xf>
    <xf numFmtId="0" fontId="0" fillId="2" borderId="136" xfId="0" applyFill="1" applyBorder="1" applyAlignment="1">
      <alignment horizontal="center" vertical="center"/>
    </xf>
    <xf numFmtId="0" fontId="19" fillId="2" borderId="163" xfId="0" applyFont="1" applyFill="1" applyBorder="1" applyAlignment="1">
      <alignment horizontal="center" vertical="center"/>
    </xf>
    <xf numFmtId="0" fontId="0" fillId="2" borderId="163" xfId="0" applyFill="1" applyBorder="1" applyAlignment="1">
      <alignment horizontal="center" vertical="center"/>
    </xf>
    <xf numFmtId="0" fontId="19" fillId="0" borderId="135" xfId="0" applyFont="1" applyBorder="1" applyAlignment="1">
      <alignment horizontal="center" vertical="center"/>
    </xf>
    <xf numFmtId="0" fontId="0" fillId="0" borderId="135" xfId="0" applyBorder="1" applyAlignment="1">
      <alignment horizontal="center" vertical="center"/>
    </xf>
    <xf numFmtId="0" fontId="19" fillId="0" borderId="163" xfId="0" applyFont="1" applyBorder="1" applyAlignment="1">
      <alignment horizontal="center" vertical="center"/>
    </xf>
    <xf numFmtId="0" fontId="0" fillId="0" borderId="163" xfId="0" applyBorder="1" applyAlignment="1">
      <alignment horizontal="center" vertical="center"/>
    </xf>
    <xf numFmtId="0" fontId="19" fillId="2" borderId="157" xfId="0" applyFont="1" applyFill="1" applyBorder="1" applyAlignment="1">
      <alignment horizontal="center" vertical="center"/>
    </xf>
    <xf numFmtId="0" fontId="0" fillId="2" borderId="158" xfId="0" applyFill="1" applyBorder="1" applyAlignment="1">
      <alignment horizontal="center" vertical="center"/>
    </xf>
    <xf numFmtId="0" fontId="2" fillId="0" borderId="28" xfId="0" applyFont="1" applyBorder="1" applyAlignment="1">
      <alignment horizontal="left" vertical="top" wrapText="1"/>
    </xf>
    <xf numFmtId="0" fontId="2" fillId="0" borderId="29" xfId="0" applyFont="1" applyBorder="1" applyAlignment="1">
      <alignment horizontal="left" vertical="top"/>
    </xf>
    <xf numFmtId="0" fontId="19" fillId="0" borderId="2" xfId="0" applyFont="1" applyBorder="1" applyAlignment="1">
      <alignment horizontal="center" vertical="center" wrapText="1"/>
    </xf>
    <xf numFmtId="0" fontId="19" fillId="0" borderId="19" xfId="0" applyFont="1" applyBorder="1" applyAlignment="1">
      <alignment horizontal="center" vertical="center" wrapText="1"/>
    </xf>
    <xf numFmtId="0" fontId="19" fillId="2" borderId="140" xfId="0" applyFont="1" applyFill="1" applyBorder="1" applyAlignment="1">
      <alignment horizontal="center" vertical="center"/>
    </xf>
    <xf numFmtId="0" fontId="19" fillId="2" borderId="137" xfId="0" applyFont="1" applyFill="1" applyBorder="1" applyAlignment="1">
      <alignment horizontal="center" vertical="center"/>
    </xf>
    <xf numFmtId="0" fontId="18" fillId="0" borderId="28"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82" xfId="0" applyFont="1" applyBorder="1" applyAlignment="1">
      <alignment horizontal="center" vertical="center"/>
    </xf>
    <xf numFmtId="0" fontId="19" fillId="2" borderId="142" xfId="0" applyFont="1" applyFill="1" applyBorder="1" applyAlignment="1">
      <alignment horizontal="center" vertical="center"/>
    </xf>
    <xf numFmtId="0" fontId="0" fillId="2" borderId="142" xfId="0" applyFill="1" applyBorder="1" applyAlignment="1">
      <alignment horizontal="center" vertical="center"/>
    </xf>
    <xf numFmtId="0" fontId="19" fillId="2" borderId="143" xfId="0" applyFont="1" applyFill="1" applyBorder="1" applyAlignment="1">
      <alignment horizontal="center" vertical="center"/>
    </xf>
    <xf numFmtId="0" fontId="19" fillId="2" borderId="153" xfId="0" applyFont="1" applyFill="1" applyBorder="1" applyAlignment="1">
      <alignment horizontal="center" vertical="center"/>
    </xf>
    <xf numFmtId="0" fontId="19" fillId="2" borderId="156" xfId="0" applyFont="1" applyFill="1" applyBorder="1" applyAlignment="1">
      <alignment horizontal="center" vertical="center"/>
    </xf>
    <xf numFmtId="0" fontId="0" fillId="2" borderId="156" xfId="0" applyFill="1" applyBorder="1" applyAlignment="1">
      <alignment horizontal="center" vertical="center"/>
    </xf>
    <xf numFmtId="0" fontId="3" fillId="0" borderId="0" xfId="0" applyFont="1" applyAlignment="1">
      <alignment horizontal="left" vertical="center"/>
    </xf>
    <xf numFmtId="0" fontId="25" fillId="0" borderId="39" xfId="0" applyFont="1" applyBorder="1" applyAlignment="1">
      <alignment horizontal="center" vertical="center"/>
    </xf>
    <xf numFmtId="0" fontId="25" fillId="0" borderId="41"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6" xfId="0" applyFont="1" applyBorder="1" applyAlignment="1">
      <alignment horizontal="center" vertical="center"/>
    </xf>
    <xf numFmtId="0" fontId="25" fillId="0" borderId="90" xfId="0" applyFont="1" applyBorder="1" applyAlignment="1">
      <alignment horizontal="center" vertical="center"/>
    </xf>
    <xf numFmtId="0" fontId="25" fillId="0" borderId="81" xfId="0" applyFont="1" applyBorder="1" applyAlignment="1">
      <alignment horizontal="center" vertical="center"/>
    </xf>
    <xf numFmtId="0" fontId="25" fillId="0" borderId="91" xfId="0" applyFont="1" applyBorder="1" applyAlignment="1">
      <alignment horizontal="center" vertical="center"/>
    </xf>
    <xf numFmtId="0" fontId="25" fillId="0" borderId="17" xfId="0" applyFont="1" applyBorder="1" applyAlignment="1">
      <alignment horizontal="center" vertical="center" wrapText="1"/>
    </xf>
    <xf numFmtId="0" fontId="25" fillId="0" borderId="83" xfId="0" applyFont="1" applyBorder="1" applyAlignment="1">
      <alignment horizontal="center" vertical="center" wrapText="1"/>
    </xf>
    <xf numFmtId="0" fontId="23" fillId="0" borderId="0" xfId="0" applyFont="1" applyAlignment="1">
      <alignment horizontal="distributed" vertical="distributed"/>
    </xf>
    <xf numFmtId="177" fontId="23" fillId="0" borderId="0" xfId="0" applyNumberFormat="1" applyFont="1" applyAlignment="1">
      <alignment horizontal="center" vertical="center"/>
    </xf>
    <xf numFmtId="0" fontId="0" fillId="0" borderId="0" xfId="0" applyAlignment="1">
      <alignment horizontal="center" vertical="center"/>
    </xf>
    <xf numFmtId="176" fontId="4" fillId="0" borderId="37"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176" fontId="4" fillId="0" borderId="36"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81" xfId="0" applyNumberFormat="1" applyFont="1" applyBorder="1" applyAlignment="1">
      <alignment horizontal="center" vertical="center" wrapText="1"/>
    </xf>
    <xf numFmtId="178" fontId="4" fillId="0" borderId="81" xfId="0" applyNumberFormat="1" applyFont="1" applyBorder="1" applyAlignment="1">
      <alignment horizontal="center" vertical="center" wrapText="1"/>
    </xf>
    <xf numFmtId="178" fontId="4" fillId="0" borderId="17" xfId="0" applyNumberFormat="1" applyFont="1" applyBorder="1" applyAlignment="1">
      <alignment horizontal="center" vertical="center" wrapText="1"/>
    </xf>
    <xf numFmtId="0" fontId="0" fillId="2" borderId="137" xfId="0" applyFill="1" applyBorder="1" applyAlignment="1">
      <alignment horizontal="center" vertical="center"/>
    </xf>
    <xf numFmtId="0" fontId="0" fillId="2" borderId="151" xfId="0" applyFill="1" applyBorder="1" applyAlignment="1">
      <alignment horizontal="center" vertical="center"/>
    </xf>
    <xf numFmtId="0" fontId="19" fillId="2" borderId="122" xfId="0" applyFont="1" applyFill="1" applyBorder="1" applyAlignment="1">
      <alignment horizontal="center" vertical="top" wrapText="1"/>
    </xf>
    <xf numFmtId="0" fontId="19" fillId="2" borderId="123" xfId="0" applyFont="1" applyFill="1" applyBorder="1" applyAlignment="1">
      <alignment horizontal="center" vertical="top" wrapText="1"/>
    </xf>
    <xf numFmtId="0" fontId="19" fillId="2" borderId="66" xfId="0" applyFont="1" applyFill="1" applyBorder="1" applyAlignment="1">
      <alignment horizontal="center" vertical="top" wrapText="1"/>
    </xf>
    <xf numFmtId="0" fontId="19" fillId="0" borderId="70" xfId="0" applyFont="1" applyBorder="1" applyAlignment="1">
      <alignment horizontal="center" vertical="top" wrapText="1"/>
    </xf>
    <xf numFmtId="0" fontId="19" fillId="0" borderId="75" xfId="0" applyFont="1" applyBorder="1" applyAlignment="1">
      <alignment horizontal="center" vertical="top" wrapText="1"/>
    </xf>
    <xf numFmtId="0" fontId="19" fillId="0" borderId="63" xfId="0" applyFont="1" applyBorder="1" applyAlignment="1">
      <alignment horizontal="center" vertical="top" wrapText="1"/>
    </xf>
    <xf numFmtId="0" fontId="0" fillId="0" borderId="151" xfId="0" applyBorder="1" applyAlignment="1">
      <alignment horizontal="center" vertical="center"/>
    </xf>
    <xf numFmtId="0" fontId="0" fillId="0" borderId="137" xfId="0" applyBorder="1" applyAlignment="1">
      <alignment horizontal="center" vertical="center"/>
    </xf>
    <xf numFmtId="0" fontId="19" fillId="0" borderId="3" xfId="0" applyFont="1" applyBorder="1" applyAlignment="1">
      <alignment horizontal="center" vertical="center"/>
    </xf>
    <xf numFmtId="0" fontId="19" fillId="2" borderId="119" xfId="0" applyFont="1" applyFill="1" applyBorder="1" applyAlignment="1">
      <alignment horizontal="center" vertical="top" wrapText="1"/>
    </xf>
    <xf numFmtId="0" fontId="19" fillId="2" borderId="167" xfId="0" applyFont="1" applyFill="1" applyBorder="1" applyAlignment="1">
      <alignment horizontal="center" vertical="center"/>
    </xf>
    <xf numFmtId="0" fontId="19" fillId="2" borderId="169" xfId="0" applyFont="1" applyFill="1" applyBorder="1" applyAlignment="1">
      <alignment horizontal="center" vertical="center"/>
    </xf>
    <xf numFmtId="0" fontId="19" fillId="2" borderId="168" xfId="0" applyFont="1" applyFill="1" applyBorder="1" applyAlignment="1">
      <alignment horizontal="center" vertical="center"/>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19" fillId="2" borderId="2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0" borderId="26" xfId="0" applyFont="1" applyBorder="1" applyAlignment="1">
      <alignment horizontal="center" vertical="top" wrapText="1"/>
    </xf>
    <xf numFmtId="0" fontId="19" fillId="0" borderId="2" xfId="0" applyFont="1" applyBorder="1" applyAlignment="1">
      <alignment horizontal="center" vertical="top" wrapText="1"/>
    </xf>
    <xf numFmtId="0" fontId="19" fillId="0" borderId="19" xfId="0" applyFont="1" applyBorder="1" applyAlignment="1">
      <alignment horizontal="center" vertical="top" wrapText="1"/>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19" fillId="0" borderId="152" xfId="0" applyFont="1" applyBorder="1" applyAlignment="1">
      <alignment horizontal="center" vertical="center"/>
    </xf>
    <xf numFmtId="0" fontId="0" fillId="0" borderId="153" xfId="0" applyBorder="1" applyAlignment="1">
      <alignment horizontal="center" vertical="center"/>
    </xf>
    <xf numFmtId="0" fontId="19" fillId="0" borderId="153" xfId="0" applyFont="1" applyBorder="1" applyAlignment="1">
      <alignment horizontal="center" vertical="center"/>
    </xf>
    <xf numFmtId="0" fontId="20" fillId="0" borderId="152" xfId="0" applyFont="1" applyBorder="1" applyAlignment="1">
      <alignment horizontal="center" vertical="center"/>
    </xf>
    <xf numFmtId="0" fontId="20" fillId="0" borderId="139" xfId="0" applyFont="1" applyBorder="1" applyAlignment="1">
      <alignment horizontal="center" vertical="center"/>
    </xf>
    <xf numFmtId="0" fontId="20" fillId="0" borderId="140" xfId="0" applyFont="1" applyBorder="1" applyAlignment="1">
      <alignment horizontal="center" vertical="center"/>
    </xf>
    <xf numFmtId="0" fontId="20" fillId="0" borderId="151" xfId="0" applyFont="1" applyBorder="1" applyAlignment="1">
      <alignment horizontal="center" vertical="center"/>
    </xf>
    <xf numFmtId="0" fontId="19" fillId="0" borderId="182" xfId="0" applyFont="1" applyBorder="1" applyAlignment="1">
      <alignment horizontal="center" vertical="center"/>
    </xf>
    <xf numFmtId="0" fontId="0" fillId="0" borderId="183" xfId="0" applyBorder="1" applyAlignment="1">
      <alignment horizontal="center" vertical="center"/>
    </xf>
    <xf numFmtId="0" fontId="19" fillId="2" borderId="138" xfId="0" applyFont="1" applyFill="1" applyBorder="1" applyAlignment="1">
      <alignment horizontal="center" vertical="center"/>
    </xf>
    <xf numFmtId="0" fontId="0" fillId="2" borderId="141" xfId="0" applyFill="1" applyBorder="1" applyAlignment="1">
      <alignment horizontal="center" vertical="center"/>
    </xf>
    <xf numFmtId="0" fontId="20" fillId="2" borderId="138" xfId="0" applyFont="1" applyFill="1" applyBorder="1" applyAlignment="1">
      <alignment horizontal="center" vertical="center"/>
    </xf>
    <xf numFmtId="0" fontId="20" fillId="2" borderId="141" xfId="0" applyFont="1" applyFill="1" applyBorder="1" applyAlignment="1">
      <alignment horizontal="center" vertical="center"/>
    </xf>
    <xf numFmtId="0" fontId="20" fillId="2" borderId="139" xfId="0" applyFont="1" applyFill="1" applyBorder="1" applyAlignment="1">
      <alignment horizontal="center" vertical="center"/>
    </xf>
    <xf numFmtId="0" fontId="20" fillId="2" borderId="142" xfId="0" applyFont="1" applyFill="1" applyBorder="1" applyAlignment="1">
      <alignment horizontal="center" vertical="center"/>
    </xf>
    <xf numFmtId="0" fontId="20" fillId="0" borderId="182" xfId="0" applyFont="1" applyBorder="1" applyAlignment="1">
      <alignment horizontal="center" vertical="center"/>
    </xf>
    <xf numFmtId="0" fontId="0" fillId="0" borderId="3" xfId="0" applyBorder="1" applyAlignment="1">
      <alignment horizontal="center" vertical="center"/>
    </xf>
    <xf numFmtId="0" fontId="20" fillId="0" borderId="142" xfId="0" applyFont="1" applyBorder="1" applyAlignment="1">
      <alignment horizontal="center" vertical="center"/>
    </xf>
    <xf numFmtId="0" fontId="20" fillId="0" borderId="162" xfId="0" applyFont="1" applyBorder="1" applyAlignment="1">
      <alignment horizontal="center" vertical="center"/>
    </xf>
    <xf numFmtId="0" fontId="19" fillId="2" borderId="171" xfId="0" applyFont="1" applyFill="1" applyBorder="1" applyAlignment="1">
      <alignment horizontal="center" vertical="center" wrapText="1"/>
    </xf>
    <xf numFmtId="0" fontId="19" fillId="2" borderId="172" xfId="0" applyFont="1" applyFill="1" applyBorder="1" applyAlignment="1">
      <alignment horizontal="center" vertical="center" wrapText="1"/>
    </xf>
    <xf numFmtId="0" fontId="19" fillId="2" borderId="175" xfId="0" applyFont="1" applyFill="1" applyBorder="1" applyAlignment="1">
      <alignment horizontal="center" vertical="center" wrapText="1"/>
    </xf>
    <xf numFmtId="0" fontId="20" fillId="2" borderId="140" xfId="0" applyFont="1" applyFill="1" applyBorder="1" applyAlignment="1">
      <alignment horizontal="center" vertical="center"/>
    </xf>
    <xf numFmtId="0" fontId="20" fillId="2" borderId="143" xfId="0" applyFont="1" applyFill="1" applyBorder="1" applyAlignment="1">
      <alignment horizontal="center" vertical="center"/>
    </xf>
    <xf numFmtId="0" fontId="20" fillId="2" borderId="152" xfId="0" applyFont="1" applyFill="1" applyBorder="1" applyAlignment="1">
      <alignment horizontal="center" vertical="center"/>
    </xf>
    <xf numFmtId="0" fontId="20" fillId="2" borderId="153" xfId="0" applyFont="1" applyFill="1" applyBorder="1" applyAlignment="1">
      <alignment horizontal="center" vertical="center"/>
    </xf>
    <xf numFmtId="0" fontId="20" fillId="2" borderId="136" xfId="0" applyFont="1" applyFill="1" applyBorder="1" applyAlignment="1">
      <alignment horizontal="center" vertical="center"/>
    </xf>
    <xf numFmtId="0" fontId="0" fillId="2" borderId="153" xfId="0" applyFill="1" applyBorder="1" applyAlignment="1">
      <alignment horizontal="center" vertical="center"/>
    </xf>
    <xf numFmtId="0" fontId="19" fillId="0" borderId="162" xfId="0" applyFont="1" applyBorder="1" applyAlignment="1">
      <alignment horizontal="center" vertical="center"/>
    </xf>
    <xf numFmtId="0" fontId="0" fillId="0" borderId="164" xfId="0" applyBorder="1" applyAlignment="1">
      <alignment horizontal="center" vertical="center"/>
    </xf>
    <xf numFmtId="0" fontId="19" fillId="2" borderId="174" xfId="0" applyFont="1" applyFill="1" applyBorder="1" applyAlignment="1">
      <alignment horizontal="center" vertical="center" wrapText="1"/>
    </xf>
    <xf numFmtId="0" fontId="0" fillId="2" borderId="143" xfId="0" applyFill="1" applyBorder="1" applyAlignment="1">
      <alignment horizontal="center" vertical="center"/>
    </xf>
    <xf numFmtId="0" fontId="7" fillId="0" borderId="37" xfId="0" applyFont="1" applyBorder="1" applyAlignment="1">
      <alignment horizontal="right" vertical="top" wrapText="1"/>
    </xf>
    <xf numFmtId="0" fontId="7" fillId="0" borderId="21" xfId="0" applyFont="1" applyBorder="1" applyAlignment="1">
      <alignment horizontal="right" vertical="top" wrapText="1"/>
    </xf>
    <xf numFmtId="0" fontId="7" fillId="0" borderId="23" xfId="0" applyFont="1" applyBorder="1" applyAlignment="1">
      <alignment horizontal="right" vertical="top" wrapText="1"/>
    </xf>
    <xf numFmtId="0" fontId="6" fillId="0" borderId="17" xfId="0" applyFont="1" applyBorder="1" applyAlignment="1">
      <alignment horizontal="center" vertical="top" wrapText="1"/>
    </xf>
    <xf numFmtId="0" fontId="6" fillId="0" borderId="12" xfId="0" applyFont="1" applyBorder="1" applyAlignment="1">
      <alignment horizontal="center" vertical="top" wrapText="1"/>
    </xf>
    <xf numFmtId="0" fontId="2" fillId="0" borderId="15"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101"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34" xfId="0" applyFont="1" applyBorder="1" applyAlignment="1">
      <alignment horizontal="left" vertical="center" shrinkToFit="1"/>
    </xf>
    <xf numFmtId="0" fontId="19" fillId="0" borderId="37" xfId="0" applyFont="1" applyBorder="1" applyAlignment="1">
      <alignment horizontal="center" vertical="top" wrapText="1"/>
    </xf>
    <xf numFmtId="0" fontId="19" fillId="0" borderId="21" xfId="0" applyFont="1" applyBorder="1" applyAlignment="1">
      <alignment horizontal="center" vertical="top" wrapText="1"/>
    </xf>
    <xf numFmtId="0" fontId="19" fillId="0" borderId="23" xfId="0" applyFont="1" applyBorder="1" applyAlignment="1">
      <alignment horizontal="center" vertical="top" wrapText="1"/>
    </xf>
    <xf numFmtId="0" fontId="19" fillId="2" borderId="159" xfId="0" applyFont="1" applyFill="1" applyBorder="1" applyAlignment="1">
      <alignment horizontal="center" vertical="center" wrapText="1"/>
    </xf>
    <xf numFmtId="0" fontId="19" fillId="2" borderId="155" xfId="0" applyFont="1" applyFill="1" applyBorder="1" applyAlignment="1">
      <alignment horizontal="center" vertical="center" wrapText="1"/>
    </xf>
    <xf numFmtId="0" fontId="19" fillId="2" borderId="134" xfId="0" applyFont="1" applyFill="1" applyBorder="1" applyAlignment="1">
      <alignment horizontal="center" vertical="center" wrapText="1"/>
    </xf>
    <xf numFmtId="0" fontId="19" fillId="0" borderId="171" xfId="0" applyFont="1" applyBorder="1" applyAlignment="1">
      <alignment horizontal="center" vertical="center" wrapText="1"/>
    </xf>
    <xf numFmtId="0" fontId="19" fillId="0" borderId="173" xfId="0" applyFont="1" applyBorder="1" applyAlignment="1">
      <alignment horizontal="center" vertical="center" wrapText="1"/>
    </xf>
    <xf numFmtId="0" fontId="19" fillId="2" borderId="141" xfId="0" applyFont="1" applyFill="1" applyBorder="1" applyAlignment="1">
      <alignment horizontal="center" vertical="center"/>
    </xf>
    <xf numFmtId="0" fontId="19" fillId="2" borderId="162" xfId="0" applyFont="1" applyFill="1" applyBorder="1" applyAlignment="1">
      <alignment horizontal="center" vertical="center"/>
    </xf>
    <xf numFmtId="0" fontId="19" fillId="2" borderId="164" xfId="0" applyFont="1" applyFill="1" applyBorder="1" applyAlignment="1">
      <alignment horizontal="center" vertical="center"/>
    </xf>
    <xf numFmtId="0" fontId="20" fillId="0" borderId="137" xfId="0" applyFont="1" applyBorder="1" applyAlignment="1">
      <alignment horizontal="center" vertical="center"/>
    </xf>
    <xf numFmtId="0" fontId="20" fillId="0" borderId="157" xfId="0" applyFont="1" applyBorder="1" applyAlignment="1">
      <alignment horizontal="center" vertical="center"/>
    </xf>
    <xf numFmtId="0" fontId="20" fillId="0" borderId="158" xfId="0" applyFont="1" applyBorder="1" applyAlignment="1">
      <alignment horizontal="center" vertical="center"/>
    </xf>
    <xf numFmtId="0" fontId="20" fillId="2" borderId="182" xfId="0" applyFont="1" applyFill="1" applyBorder="1" applyAlignment="1">
      <alignment horizontal="center" vertical="center"/>
    </xf>
    <xf numFmtId="0" fontId="20" fillId="2" borderId="183" xfId="0" applyFont="1" applyFill="1" applyBorder="1" applyAlignment="1">
      <alignment horizontal="center" vertical="center"/>
    </xf>
    <xf numFmtId="0" fontId="19" fillId="0" borderId="138" xfId="0" applyFont="1" applyBorder="1" applyAlignment="1">
      <alignment horizontal="center" vertical="center"/>
    </xf>
    <xf numFmtId="0" fontId="19" fillId="0" borderId="141" xfId="0" applyFont="1" applyBorder="1" applyAlignment="1">
      <alignment horizontal="center" vertical="center"/>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30" fillId="0" borderId="0" xfId="0" applyFont="1" applyAlignment="1">
      <alignment horizontal="left" vertical="center"/>
    </xf>
    <xf numFmtId="0" fontId="5" fillId="0" borderId="0" xfId="0" applyFont="1" applyAlignment="1">
      <alignment horizontal="left"/>
    </xf>
    <xf numFmtId="0" fontId="15" fillId="0" borderId="0" xfId="0" applyFont="1" applyAlignment="1">
      <alignment horizontal="distributed"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19" fillId="2" borderId="54"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0" borderId="56" xfId="0" applyFont="1" applyBorder="1" applyAlignment="1">
      <alignment horizontal="center" vertical="center" wrapText="1"/>
    </xf>
    <xf numFmtId="0" fontId="19" fillId="0" borderId="55" xfId="0" applyFont="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center" wrapText="1"/>
    </xf>
    <xf numFmtId="0" fontId="30" fillId="0" borderId="13" xfId="0" applyFont="1" applyBorder="1" applyAlignment="1">
      <alignment horizontal="center" vertical="top" wrapText="1"/>
    </xf>
    <xf numFmtId="0" fontId="5" fillId="0" borderId="0" xfId="0" applyFont="1" applyAlignment="1">
      <alignment horizontal="left" vertical="top"/>
    </xf>
    <xf numFmtId="49" fontId="30" fillId="0" borderId="13" xfId="0" applyNumberFormat="1" applyFont="1" applyBorder="1" applyAlignment="1">
      <alignment horizontal="center" vertical="center" wrapText="1"/>
    </xf>
    <xf numFmtId="0" fontId="30" fillId="0" borderId="13" xfId="0" applyFont="1" applyBorder="1" applyAlignment="1">
      <alignment horizontal="center" vertical="center" wrapText="1"/>
    </xf>
    <xf numFmtId="0" fontId="19" fillId="2" borderId="133" xfId="0" applyFont="1" applyFill="1" applyBorder="1" applyAlignment="1">
      <alignment horizontal="center" vertical="center" wrapText="1"/>
    </xf>
    <xf numFmtId="0" fontId="19" fillId="2" borderId="132" xfId="0" applyFont="1" applyFill="1" applyBorder="1" applyAlignment="1">
      <alignment horizontal="center" vertical="center" wrapText="1"/>
    </xf>
    <xf numFmtId="0" fontId="19" fillId="0" borderId="57"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62"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0" borderId="159" xfId="0" applyFont="1" applyBorder="1" applyAlignment="1">
      <alignment horizontal="center" vertical="top" wrapText="1"/>
    </xf>
    <xf numFmtId="0" fontId="19" fillId="0" borderId="155" xfId="0" applyFont="1" applyBorder="1" applyAlignment="1">
      <alignment horizontal="center" vertical="top" wrapText="1"/>
    </xf>
    <xf numFmtId="0" fontId="19" fillId="0" borderId="132" xfId="0" applyFont="1" applyBorder="1" applyAlignment="1">
      <alignment horizontal="center" vertical="top" wrapText="1"/>
    </xf>
    <xf numFmtId="0" fontId="19" fillId="0" borderId="133" xfId="0" applyFont="1" applyBorder="1" applyAlignment="1">
      <alignment horizontal="center" vertical="top" wrapText="1"/>
    </xf>
    <xf numFmtId="0" fontId="18" fillId="2" borderId="159" xfId="0" applyFont="1" applyFill="1" applyBorder="1" applyAlignment="1">
      <alignment horizontal="center" vertical="top" wrapText="1"/>
    </xf>
    <xf numFmtId="0" fontId="18" fillId="2" borderId="132" xfId="0" applyFont="1" applyFill="1" applyBorder="1" applyAlignment="1">
      <alignment horizontal="center" vertical="top" wrapText="1"/>
    </xf>
    <xf numFmtId="0" fontId="19" fillId="2" borderId="155" xfId="0" applyFont="1" applyFill="1" applyBorder="1" applyAlignment="1">
      <alignment horizontal="center" vertical="top" wrapText="1"/>
    </xf>
    <xf numFmtId="0" fontId="19" fillId="2" borderId="132" xfId="0" applyFont="1" applyFill="1" applyBorder="1" applyAlignment="1">
      <alignment horizontal="center" vertical="top" wrapText="1"/>
    </xf>
    <xf numFmtId="0" fontId="18" fillId="2" borderId="133" xfId="0" applyFont="1" applyFill="1" applyBorder="1" applyAlignment="1">
      <alignment horizontal="center" vertical="top" wrapText="1"/>
    </xf>
    <xf numFmtId="0" fontId="19" fillId="2" borderId="133" xfId="0" applyFont="1" applyFill="1" applyBorder="1" applyAlignment="1">
      <alignment horizontal="center" vertical="top" wrapText="1"/>
    </xf>
    <xf numFmtId="0" fontId="19" fillId="2" borderId="134" xfId="0" applyFont="1" applyFill="1" applyBorder="1" applyAlignment="1">
      <alignment horizontal="center" vertical="top" wrapText="1"/>
    </xf>
    <xf numFmtId="0" fontId="19" fillId="0" borderId="2" xfId="0" applyFont="1" applyBorder="1" applyAlignment="1">
      <alignment horizontal="center" vertical="top"/>
    </xf>
    <xf numFmtId="0" fontId="19" fillId="0" borderId="19" xfId="0" applyFont="1" applyBorder="1" applyAlignment="1">
      <alignment horizontal="center" vertical="top"/>
    </xf>
    <xf numFmtId="0" fontId="20" fillId="2" borderId="157" xfId="0" applyFont="1" applyFill="1" applyBorder="1" applyAlignment="1">
      <alignment horizontal="center" vertical="center"/>
    </xf>
    <xf numFmtId="0" fontId="19" fillId="0" borderId="164" xfId="0" applyFont="1" applyBorder="1" applyAlignment="1">
      <alignment horizontal="center" vertical="center"/>
    </xf>
    <xf numFmtId="0" fontId="19" fillId="2" borderId="74" xfId="0" applyFont="1" applyFill="1" applyBorder="1" applyAlignment="1">
      <alignment horizontal="center" vertical="top" wrapText="1"/>
    </xf>
    <xf numFmtId="0" fontId="19" fillId="2" borderId="50" xfId="0" applyFont="1" applyFill="1" applyBorder="1" applyAlignment="1">
      <alignment horizontal="center" vertical="top" wrapText="1"/>
    </xf>
    <xf numFmtId="0" fontId="19" fillId="2" borderId="48" xfId="0" applyFont="1" applyFill="1" applyBorder="1" applyAlignment="1">
      <alignment horizontal="center" vertical="top" wrapText="1"/>
    </xf>
    <xf numFmtId="0" fontId="0" fillId="2" borderId="168" xfId="0" applyFill="1" applyBorder="1" applyAlignment="1">
      <alignment horizontal="center" vertical="center"/>
    </xf>
    <xf numFmtId="0" fontId="19" fillId="0" borderId="142" xfId="0" applyFont="1" applyBorder="1" applyAlignment="1">
      <alignment horizontal="center" vertical="center"/>
    </xf>
    <xf numFmtId="0" fontId="19" fillId="0" borderId="168" xfId="0" applyFont="1" applyBorder="1" applyAlignment="1">
      <alignment horizontal="center" vertical="center"/>
    </xf>
    <xf numFmtId="0" fontId="19" fillId="0" borderId="167" xfId="0" applyFont="1" applyBorder="1" applyAlignment="1">
      <alignment horizontal="center" vertical="center"/>
    </xf>
    <xf numFmtId="0" fontId="0" fillId="0" borderId="169" xfId="0" applyBorder="1" applyAlignment="1">
      <alignment horizontal="center" vertical="center"/>
    </xf>
    <xf numFmtId="0" fontId="0" fillId="2" borderId="169" xfId="0" applyFill="1" applyBorder="1" applyAlignment="1">
      <alignment horizontal="center" vertical="center"/>
    </xf>
    <xf numFmtId="0" fontId="20" fillId="0" borderId="163" xfId="0" applyFont="1" applyBorder="1" applyAlignment="1">
      <alignment horizontal="center" vertical="center"/>
    </xf>
    <xf numFmtId="0" fontId="20" fillId="0" borderId="167" xfId="0" applyFont="1" applyBorder="1" applyAlignment="1">
      <alignment horizontal="center" vertical="center"/>
    </xf>
    <xf numFmtId="0" fontId="0" fillId="0" borderId="168" xfId="0" applyBorder="1" applyAlignment="1">
      <alignment horizontal="center" vertical="center"/>
    </xf>
    <xf numFmtId="0" fontId="20" fillId="0" borderId="135" xfId="0" applyFont="1" applyBorder="1" applyAlignment="1">
      <alignment horizontal="center" vertical="center"/>
    </xf>
    <xf numFmtId="0" fontId="20" fillId="0" borderId="136" xfId="0" applyFont="1" applyBorder="1" applyAlignment="1">
      <alignment horizontal="center" vertical="center"/>
    </xf>
    <xf numFmtId="0" fontId="5" fillId="0" borderId="0" xfId="0" applyFont="1" applyAlignment="1">
      <alignment horizontal="center"/>
    </xf>
    <xf numFmtId="0" fontId="7" fillId="0" borderId="2" xfId="0" applyFont="1" applyBorder="1" applyAlignment="1">
      <alignment horizontal="center" vertical="top" wrapText="1"/>
    </xf>
    <xf numFmtId="0" fontId="5" fillId="0" borderId="0" xfId="0" applyFont="1" applyAlignment="1">
      <alignment horizontal="center" vertical="top"/>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2" fillId="0" borderId="25" xfId="0" applyFont="1" applyBorder="1" applyAlignment="1">
      <alignment horizontal="left" vertical="center"/>
    </xf>
    <xf numFmtId="0" fontId="20" fillId="2" borderId="2" xfId="0" applyFont="1" applyFill="1" applyBorder="1" applyAlignment="1">
      <alignment horizontal="center" vertical="center"/>
    </xf>
    <xf numFmtId="0" fontId="0" fillId="2" borderId="2" xfId="0" applyFill="1" applyBorder="1" applyAlignment="1">
      <alignment horizontal="center" vertical="center"/>
    </xf>
    <xf numFmtId="0" fontId="19" fillId="2" borderId="2" xfId="0" applyFont="1" applyFill="1" applyBorder="1" applyAlignment="1">
      <alignment horizontal="center" vertical="center"/>
    </xf>
    <xf numFmtId="0" fontId="19" fillId="2" borderId="61" xfId="0" applyFont="1" applyFill="1" applyBorder="1" applyAlignment="1">
      <alignment horizontal="center" vertical="center"/>
    </xf>
    <xf numFmtId="0" fontId="0" fillId="2" borderId="68" xfId="0" applyFill="1" applyBorder="1" applyAlignment="1">
      <alignment horizontal="center" vertical="center"/>
    </xf>
    <xf numFmtId="0" fontId="0" fillId="2" borderId="132" xfId="0" applyFill="1" applyBorder="1" applyAlignment="1">
      <alignment horizontal="center" vertical="center" wrapText="1"/>
    </xf>
    <xf numFmtId="0" fontId="19" fillId="0" borderId="143" xfId="0" applyFont="1" applyBorder="1" applyAlignment="1">
      <alignment horizontal="center" vertical="center"/>
    </xf>
    <xf numFmtId="0" fontId="0" fillId="2" borderId="155" xfId="0" applyFill="1" applyBorder="1" applyAlignment="1">
      <alignment horizontal="center" vertical="center" wrapText="1"/>
    </xf>
    <xf numFmtId="0" fontId="20" fillId="2" borderId="151" xfId="0" applyFont="1" applyFill="1" applyBorder="1" applyAlignment="1">
      <alignment horizontal="center" vertical="center"/>
    </xf>
    <xf numFmtId="0" fontId="19" fillId="0" borderId="159" xfId="0" applyFont="1" applyBorder="1" applyAlignment="1">
      <alignment horizontal="center" vertical="center" wrapText="1"/>
    </xf>
    <xf numFmtId="0" fontId="19" fillId="0" borderId="155"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133" xfId="0" applyFont="1" applyBorder="1" applyAlignment="1">
      <alignment horizontal="center" vertical="center" wrapText="1"/>
    </xf>
    <xf numFmtId="0" fontId="0" fillId="0" borderId="155" xfId="0" applyBorder="1" applyAlignment="1">
      <alignment horizontal="center" vertical="center" wrapText="1"/>
    </xf>
    <xf numFmtId="0" fontId="0" fillId="0" borderId="132" xfId="0" applyBorder="1" applyAlignment="1">
      <alignment horizontal="center" vertical="center" wrapText="1"/>
    </xf>
    <xf numFmtId="0" fontId="20" fillId="2" borderId="137" xfId="0" applyFont="1" applyFill="1" applyBorder="1" applyAlignment="1">
      <alignment horizontal="center" vertical="center"/>
    </xf>
    <xf numFmtId="0" fontId="20" fillId="0" borderId="156" xfId="0" applyFont="1" applyBorder="1" applyAlignment="1">
      <alignment horizontal="center" vertical="center"/>
    </xf>
    <xf numFmtId="0" fontId="20" fillId="2" borderId="135" xfId="0" applyFont="1" applyFill="1" applyBorder="1" applyAlignment="1">
      <alignment horizontal="center" vertical="center"/>
    </xf>
    <xf numFmtId="0" fontId="0" fillId="0" borderId="134" xfId="0" applyBorder="1" applyAlignment="1">
      <alignment horizontal="center" vertical="center" wrapText="1"/>
    </xf>
    <xf numFmtId="0" fontId="19" fillId="0" borderId="61" xfId="0" applyFont="1" applyBorder="1" applyAlignment="1">
      <alignment horizontal="center" vertical="center"/>
    </xf>
    <xf numFmtId="0" fontId="0" fillId="0" borderId="68" xfId="0" applyBorder="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20" fillId="2" borderId="22" xfId="0" applyFont="1" applyFill="1" applyBorder="1" applyAlignment="1">
      <alignment horizontal="center" vertical="center"/>
    </xf>
    <xf numFmtId="0" fontId="0" fillId="2" borderId="22" xfId="0" applyFill="1" applyBorder="1" applyAlignment="1">
      <alignment horizontal="center" vertical="center"/>
    </xf>
    <xf numFmtId="0" fontId="19" fillId="2" borderId="3" xfId="0" applyFont="1" applyFill="1" applyBorder="1" applyAlignment="1">
      <alignment horizontal="center" vertical="top" wrapText="1"/>
    </xf>
    <xf numFmtId="0" fontId="19" fillId="0" borderId="2" xfId="0" applyFont="1" applyBorder="1" applyAlignment="1">
      <alignment horizontal="center" vertical="center"/>
    </xf>
    <xf numFmtId="0" fontId="19" fillId="2" borderId="0" xfId="0" applyFont="1" applyFill="1" applyAlignment="1">
      <alignment horizontal="center" vertical="top" wrapText="1"/>
    </xf>
    <xf numFmtId="0" fontId="19" fillId="2" borderId="22" xfId="0" applyFont="1" applyFill="1" applyBorder="1" applyAlignment="1">
      <alignment horizontal="center" vertical="center"/>
    </xf>
    <xf numFmtId="0" fontId="2" fillId="0" borderId="133" xfId="0" applyFont="1" applyBorder="1" applyAlignment="1">
      <alignment horizontal="center" vertical="center" wrapText="1"/>
    </xf>
    <xf numFmtId="0" fontId="2" fillId="0" borderId="155" xfId="0" applyFont="1" applyBorder="1" applyAlignment="1">
      <alignment horizontal="center" vertical="center" wrapText="1"/>
    </xf>
    <xf numFmtId="0" fontId="2" fillId="2" borderId="133" xfId="0" applyFont="1" applyFill="1" applyBorder="1" applyAlignment="1">
      <alignment horizontal="center" vertical="center" wrapText="1"/>
    </xf>
    <xf numFmtId="0" fontId="2" fillId="2" borderId="132" xfId="0" applyFont="1" applyFill="1" applyBorder="1" applyAlignment="1">
      <alignment horizontal="center" vertical="center" wrapText="1"/>
    </xf>
    <xf numFmtId="0" fontId="18" fillId="0" borderId="21" xfId="0" applyFont="1" applyBorder="1" applyAlignment="1">
      <alignment horizontal="center" vertical="top" wrapText="1"/>
    </xf>
    <xf numFmtId="0" fontId="18" fillId="0" borderId="23" xfId="0" applyFont="1" applyBorder="1" applyAlignment="1">
      <alignment horizontal="center" vertical="top" wrapText="1"/>
    </xf>
    <xf numFmtId="0" fontId="19" fillId="2" borderId="62" xfId="0" applyFont="1" applyFill="1" applyBorder="1" applyAlignment="1">
      <alignment horizontal="center" vertical="center"/>
    </xf>
    <xf numFmtId="0" fontId="0" fillId="2" borderId="69" xfId="0" applyFill="1" applyBorder="1" applyAlignment="1">
      <alignment horizontal="center" vertical="center"/>
    </xf>
    <xf numFmtId="0" fontId="42" fillId="0" borderId="0" xfId="0" applyFont="1" applyAlignment="1">
      <alignment horizontal="left" vertical="center"/>
    </xf>
    <xf numFmtId="0" fontId="37" fillId="0" borderId="25" xfId="0" applyFont="1" applyBorder="1" applyAlignment="1">
      <alignment horizontal="left"/>
    </xf>
    <xf numFmtId="0" fontId="37" fillId="0" borderId="25" xfId="0" applyFont="1" applyBorder="1" applyAlignment="1">
      <alignment horizontal="right" vertical="center"/>
    </xf>
    <xf numFmtId="0" fontId="37" fillId="0" borderId="52" xfId="0" applyFont="1" applyBorder="1" applyAlignment="1">
      <alignment horizontal="left"/>
    </xf>
    <xf numFmtId="0" fontId="37" fillId="0" borderId="43" xfId="0" applyFont="1" applyBorder="1" applyAlignment="1">
      <alignment horizontal="left" vertical="center" shrinkToFit="1"/>
    </xf>
    <xf numFmtId="0" fontId="36" fillId="0" borderId="43" xfId="0" applyFont="1" applyBorder="1" applyAlignment="1">
      <alignment horizontal="left" vertical="center" shrinkToFit="1"/>
    </xf>
    <xf numFmtId="0" fontId="43" fillId="0" borderId="25" xfId="0" applyFont="1" applyBorder="1" applyAlignment="1">
      <alignment horizontal="center" vertical="top"/>
    </xf>
    <xf numFmtId="0" fontId="36" fillId="0" borderId="0" xfId="0" applyFont="1" applyAlignment="1">
      <alignment horizontal="left"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left" vertical="center"/>
    </xf>
    <xf numFmtId="0" fontId="36" fillId="0" borderId="0" xfId="0" applyFont="1" applyAlignment="1">
      <alignment horizontal="left" vertical="top" wrapText="1"/>
    </xf>
    <xf numFmtId="0" fontId="0" fillId="0" borderId="28" xfId="0" applyBorder="1" applyAlignment="1">
      <alignment horizontal="center" vertical="center"/>
    </xf>
    <xf numFmtId="0" fontId="0" fillId="0" borderId="44" xfId="0" applyBorder="1" applyAlignment="1">
      <alignment horizontal="center" vertical="center"/>
    </xf>
    <xf numFmtId="0" fontId="35" fillId="0" borderId="42" xfId="0" applyFont="1" applyBorder="1" applyAlignment="1">
      <alignment horizontal="center" vertical="center"/>
    </xf>
    <xf numFmtId="0" fontId="35" fillId="0" borderId="31" xfId="0" applyFont="1" applyBorder="1" applyAlignment="1">
      <alignment horizontal="center" vertical="center"/>
    </xf>
    <xf numFmtId="0" fontId="35" fillId="0" borderId="28" xfId="0" applyFont="1" applyBorder="1" applyAlignment="1">
      <alignment horizontal="center" vertical="center"/>
    </xf>
    <xf numFmtId="0" fontId="35" fillId="0" borderId="44" xfId="0" applyFont="1" applyBorder="1" applyAlignment="1">
      <alignment horizontal="center" vertical="center"/>
    </xf>
    <xf numFmtId="0" fontId="33" fillId="0" borderId="0" xfId="0" applyFont="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27" xfId="0" applyFont="1" applyBorder="1" applyAlignment="1">
      <alignment horizontal="center" vertical="center" shrinkToFit="1"/>
    </xf>
    <xf numFmtId="0" fontId="35" fillId="0" borderId="35" xfId="0" applyFont="1" applyBorder="1" applyAlignment="1">
      <alignment horizontal="center" vertical="center" shrinkToFit="1"/>
    </xf>
    <xf numFmtId="0" fontId="35" fillId="0" borderId="38" xfId="0" applyFont="1" applyBorder="1" applyAlignment="1">
      <alignment horizontal="center" vertical="center" shrinkToFit="1"/>
    </xf>
    <xf numFmtId="0" fontId="37" fillId="0" borderId="203"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207" xfId="0" applyFont="1" applyBorder="1" applyAlignment="1">
      <alignment horizontal="center" vertical="center" shrinkToFit="1"/>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91" xfId="0" applyBorder="1" applyAlignment="1">
      <alignment horizontal="center" vertical="center"/>
    </xf>
    <xf numFmtId="0" fontId="0" fillId="0" borderId="93" xfId="0" applyBorder="1" applyAlignment="1">
      <alignment horizontal="center" vertical="center"/>
    </xf>
    <xf numFmtId="0" fontId="0" fillId="0" borderId="53" xfId="0" applyBorder="1" applyAlignment="1">
      <alignment horizontal="center" vertical="center"/>
    </xf>
    <xf numFmtId="0" fontId="0" fillId="0" borderId="109" xfId="0" applyBorder="1" applyAlignment="1">
      <alignment horizontal="center" vertical="center"/>
    </xf>
    <xf numFmtId="0" fontId="35" fillId="0" borderId="128" xfId="0" applyFont="1" applyBorder="1" applyAlignment="1">
      <alignment horizontal="center" vertical="center"/>
    </xf>
    <xf numFmtId="0" fontId="35" fillId="0" borderId="201" xfId="0" applyFont="1" applyBorder="1" applyAlignment="1">
      <alignment horizontal="center" vertical="center"/>
    </xf>
    <xf numFmtId="0" fontId="35" fillId="0" borderId="202" xfId="0" applyFont="1" applyBorder="1" applyAlignment="1">
      <alignment horizontal="center" vertical="center"/>
    </xf>
    <xf numFmtId="0" fontId="35" fillId="0" borderId="102" xfId="0" applyFont="1" applyBorder="1" applyAlignment="1">
      <alignment horizontal="center" vertical="center"/>
    </xf>
    <xf numFmtId="0" fontId="35" fillId="0" borderId="192" xfId="0" applyFont="1" applyBorder="1" applyAlignment="1">
      <alignment horizontal="center" vertical="center"/>
    </xf>
    <xf numFmtId="0" fontId="35" fillId="0" borderId="0" xfId="0" applyFont="1" applyAlignment="1">
      <alignment horizontal="center" vertical="top"/>
    </xf>
    <xf numFmtId="0" fontId="35" fillId="0" borderId="0" xfId="0" applyFont="1" applyAlignment="1">
      <alignment horizontal="left" vertical="top"/>
    </xf>
    <xf numFmtId="176" fontId="35" fillId="0" borderId="13" xfId="0" applyNumberFormat="1" applyFont="1" applyBorder="1" applyAlignment="1">
      <alignment horizontal="center" vertical="center"/>
    </xf>
    <xf numFmtId="176" fontId="35" fillId="0" borderId="14" xfId="0" applyNumberFormat="1" applyFont="1" applyBorder="1" applyAlignment="1">
      <alignment horizontal="center" vertical="center"/>
    </xf>
    <xf numFmtId="0" fontId="0" fillId="0" borderId="189" xfId="0" applyBorder="1" applyAlignment="1">
      <alignment horizontal="center" vertical="center"/>
    </xf>
    <xf numFmtId="0" fontId="0" fillId="0" borderId="32" xfId="0" applyBorder="1" applyAlignment="1">
      <alignment horizontal="center" vertical="center"/>
    </xf>
    <xf numFmtId="0" fontId="35" fillId="0" borderId="37" xfId="0" applyFont="1" applyBorder="1" applyAlignment="1">
      <alignment horizontal="center" vertical="center"/>
    </xf>
    <xf numFmtId="0" fontId="35" fillId="0" borderId="26" xfId="0" applyFont="1" applyBorder="1" applyAlignment="1">
      <alignment horizontal="center" vertical="center"/>
    </xf>
    <xf numFmtId="0" fontId="35"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26" xfId="0" applyFont="1" applyBorder="1" applyAlignment="1">
      <alignment horizontal="center" vertical="center" shrinkToFit="1"/>
    </xf>
    <xf numFmtId="0" fontId="35" fillId="0" borderId="27" xfId="0" applyFont="1" applyBorder="1" applyAlignment="1">
      <alignment horizontal="center" vertical="center"/>
    </xf>
    <xf numFmtId="0" fontId="35" fillId="0" borderId="190" xfId="0" applyFont="1"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42" xfId="0"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xf>
    <xf numFmtId="0" fontId="35" fillId="0" borderId="35" xfId="0" applyFont="1" applyBorder="1" applyAlignment="1">
      <alignment horizontal="center" vertical="center"/>
    </xf>
    <xf numFmtId="0" fontId="35" fillId="0" borderId="101" xfId="0" applyFont="1" applyBorder="1" applyAlignment="1">
      <alignment horizontal="center" vertical="center"/>
    </xf>
    <xf numFmtId="0" fontId="0" fillId="0" borderId="94" xfId="0" applyBorder="1" applyAlignment="1">
      <alignment horizontal="center" vertical="center"/>
    </xf>
    <xf numFmtId="0" fontId="35" fillId="0" borderId="203" xfId="0" applyFont="1" applyBorder="1" applyAlignment="1">
      <alignment horizontal="center" vertical="center"/>
    </xf>
    <xf numFmtId="0" fontId="35" fillId="0" borderId="18" xfId="0" applyFont="1" applyBorder="1" applyAlignment="1">
      <alignment horizontal="center" vertical="center"/>
    </xf>
    <xf numFmtId="0" fontId="35" fillId="0" borderId="200" xfId="0" applyFont="1" applyBorder="1" applyAlignment="1">
      <alignment horizontal="center" vertical="center"/>
    </xf>
    <xf numFmtId="0" fontId="35" fillId="0" borderId="114" xfId="0" applyFont="1" applyBorder="1" applyAlignment="1">
      <alignment horizontal="center" vertical="center"/>
    </xf>
    <xf numFmtId="0" fontId="35" fillId="0" borderId="115" xfId="0" applyFont="1" applyBorder="1" applyAlignment="1">
      <alignment horizontal="center" vertical="center"/>
    </xf>
    <xf numFmtId="182" fontId="35" fillId="0" borderId="115" xfId="0" applyNumberFormat="1" applyFont="1" applyBorder="1" applyAlignment="1">
      <alignment horizontal="center" vertical="center" shrinkToFit="1"/>
    </xf>
    <xf numFmtId="0" fontId="35" fillId="0" borderId="90" xfId="0" applyFont="1" applyBorder="1" applyAlignment="1">
      <alignment horizontal="center" vertical="center"/>
    </xf>
    <xf numFmtId="0" fontId="35" fillId="0" borderId="91" xfId="0" applyFont="1" applyBorder="1" applyAlignment="1">
      <alignment horizontal="center" vertical="center"/>
    </xf>
    <xf numFmtId="0" fontId="35" fillId="0" borderId="1" xfId="0" applyFont="1" applyBorder="1" applyAlignment="1">
      <alignment horizontal="center" vertical="center"/>
    </xf>
    <xf numFmtId="0" fontId="35" fillId="0" borderId="81" xfId="0" applyFont="1" applyBorder="1" applyAlignment="1">
      <alignment horizontal="center" vertical="center"/>
    </xf>
    <xf numFmtId="176" fontId="35" fillId="0" borderId="81" xfId="0" applyNumberFormat="1" applyFont="1" applyBorder="1" applyAlignment="1">
      <alignment horizontal="center" vertical="center"/>
    </xf>
    <xf numFmtId="176" fontId="35" fillId="0" borderId="31" xfId="0" applyNumberFormat="1" applyFont="1" applyBorder="1" applyAlignment="1">
      <alignment horizontal="center" vertical="center"/>
    </xf>
    <xf numFmtId="0" fontId="0" fillId="0" borderId="194" xfId="0" applyBorder="1" applyAlignment="1">
      <alignment horizontal="center" vertical="center"/>
    </xf>
    <xf numFmtId="0" fontId="35" fillId="0" borderId="116" xfId="0" applyFont="1" applyBorder="1" applyAlignment="1">
      <alignment horizontal="center" vertical="center"/>
    </xf>
    <xf numFmtId="0" fontId="35" fillId="0" borderId="14" xfId="0" applyFont="1" applyBorder="1" applyAlignment="1">
      <alignment horizontal="center" vertical="center"/>
    </xf>
    <xf numFmtId="0" fontId="35" fillId="0" borderId="20" xfId="0" applyFont="1" applyBorder="1" applyAlignment="1">
      <alignment horizontal="center" vertical="center"/>
    </xf>
    <xf numFmtId="0" fontId="35" fillId="0" borderId="5" xfId="0" applyFont="1" applyBorder="1" applyAlignment="1">
      <alignment horizontal="center" vertical="center"/>
    </xf>
    <xf numFmtId="0" fontId="35" fillId="0" borderId="193" xfId="0" applyFont="1" applyBorder="1" applyAlignment="1">
      <alignment horizontal="center" vertical="center"/>
    </xf>
    <xf numFmtId="0" fontId="34" fillId="0" borderId="0" xfId="0" applyFont="1" applyAlignment="1">
      <alignment horizontal="center" vertical="center"/>
    </xf>
    <xf numFmtId="0" fontId="35" fillId="0" borderId="38" xfId="0" applyFont="1" applyBorder="1" applyAlignment="1">
      <alignment horizontal="center" vertical="center"/>
    </xf>
    <xf numFmtId="0" fontId="35" fillId="0" borderId="207" xfId="0" applyFont="1" applyBorder="1" applyAlignment="1">
      <alignment horizontal="center" vertical="center"/>
    </xf>
    <xf numFmtId="176" fontId="35" fillId="0" borderId="91" xfId="0" applyNumberFormat="1" applyFont="1" applyBorder="1" applyAlignment="1">
      <alignment horizontal="center" vertical="center"/>
    </xf>
    <xf numFmtId="176" fontId="35" fillId="0" borderId="198" xfId="0" applyNumberFormat="1" applyFont="1" applyBorder="1" applyAlignment="1">
      <alignment horizontal="center" vertical="center"/>
    </xf>
    <xf numFmtId="176" fontId="35" fillId="0" borderId="197" xfId="0" applyNumberFormat="1" applyFont="1" applyBorder="1" applyAlignment="1">
      <alignment horizontal="center" vertical="center"/>
    </xf>
    <xf numFmtId="176" fontId="35" fillId="0" borderId="196" xfId="0" applyNumberFormat="1" applyFont="1" applyBorder="1" applyAlignment="1">
      <alignment horizontal="center" vertical="center"/>
    </xf>
    <xf numFmtId="0" fontId="33" fillId="0" borderId="15" xfId="0" applyFont="1" applyBorder="1" applyAlignment="1">
      <alignment horizontal="center" vertical="center" wrapText="1"/>
    </xf>
    <xf numFmtId="0" fontId="33" fillId="0" borderId="180"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16" xfId="0" applyFont="1" applyBorder="1" applyAlignment="1">
      <alignment horizontal="left" vertical="center"/>
    </xf>
    <xf numFmtId="0" fontId="33" fillId="0" borderId="81" xfId="0" applyFont="1" applyBorder="1" applyAlignment="1">
      <alignment horizontal="left" vertical="center"/>
    </xf>
    <xf numFmtId="0" fontId="33" fillId="0" borderId="17" xfId="0" applyFont="1" applyBorder="1" applyAlignment="1">
      <alignment horizontal="left" vertical="center"/>
    </xf>
    <xf numFmtId="0" fontId="33" fillId="0" borderId="208" xfId="0" applyFont="1" applyBorder="1" applyAlignment="1">
      <alignment horizontal="left" vertical="center"/>
    </xf>
    <xf numFmtId="0" fontId="33" fillId="0" borderId="161" xfId="0" applyFont="1" applyBorder="1" applyAlignment="1">
      <alignment horizontal="left" vertical="center"/>
    </xf>
    <xf numFmtId="0" fontId="33" fillId="0" borderId="160" xfId="0" applyFont="1" applyBorder="1" applyAlignment="1">
      <alignment horizontal="left" vertical="center"/>
    </xf>
    <xf numFmtId="0" fontId="33" fillId="0" borderId="209" xfId="0" applyFont="1" applyBorder="1" applyAlignment="1">
      <alignment horizontal="left" vertical="center"/>
    </xf>
    <xf numFmtId="0" fontId="33" fillId="0" borderId="199" xfId="0" applyFont="1" applyBorder="1" applyAlignment="1">
      <alignment horizontal="left" vertical="center"/>
    </xf>
    <xf numFmtId="0" fontId="33" fillId="0" borderId="210" xfId="0" applyFont="1" applyBorder="1" applyAlignment="1">
      <alignment horizontal="left" vertical="center"/>
    </xf>
    <xf numFmtId="0" fontId="33" fillId="0" borderId="18" xfId="0" applyFont="1" applyBorder="1" applyAlignment="1">
      <alignment horizontal="center" vertical="center"/>
    </xf>
    <xf numFmtId="0" fontId="33" fillId="0" borderId="18" xfId="0" applyFont="1" applyBorder="1" applyAlignment="1">
      <alignment horizontal="distributed" vertical="center"/>
    </xf>
    <xf numFmtId="0" fontId="33" fillId="0" borderId="114" xfId="0" applyFont="1" applyBorder="1" applyAlignment="1">
      <alignment horizontal="center" vertical="center"/>
    </xf>
    <xf numFmtId="0" fontId="33" fillId="0" borderId="115" xfId="0" applyFont="1" applyBorder="1" applyAlignment="1">
      <alignment horizontal="center" vertical="center"/>
    </xf>
    <xf numFmtId="0" fontId="33" fillId="0" borderId="127" xfId="0" applyFont="1" applyBorder="1" applyAlignment="1">
      <alignment horizontal="center" vertical="center"/>
    </xf>
    <xf numFmtId="0" fontId="8" fillId="0" borderId="26" xfId="0" applyFont="1" applyBorder="1" applyAlignment="1">
      <alignment horizontal="center" vertical="top" wrapText="1"/>
    </xf>
    <xf numFmtId="0" fontId="8" fillId="0" borderId="2" xfId="0" applyFont="1" applyBorder="1" applyAlignment="1">
      <alignment horizontal="center" vertical="top"/>
    </xf>
    <xf numFmtId="0" fontId="8" fillId="0" borderId="19" xfId="0" applyFont="1" applyBorder="1" applyAlignment="1">
      <alignment horizontal="center" vertical="top"/>
    </xf>
    <xf numFmtId="0" fontId="8" fillId="0" borderId="27"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8" xfId="0" applyFont="1" applyBorder="1" applyAlignment="1">
      <alignment horizontal="center" vertical="top" wrapText="1"/>
    </xf>
    <xf numFmtId="0" fontId="3" fillId="0" borderId="29" xfId="0" applyFont="1" applyBorder="1" applyAlignment="1">
      <alignment horizontal="center" vertical="top"/>
    </xf>
    <xf numFmtId="0" fontId="3" fillId="0" borderId="30"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3" xfId="0" applyFont="1" applyBorder="1" applyAlignment="1">
      <alignment horizontal="center" vertical="top" wrapText="1"/>
    </xf>
    <xf numFmtId="0" fontId="8" fillId="0" borderId="11"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9" xfId="0" applyFont="1" applyBorder="1" applyAlignment="1">
      <alignment horizontal="right" vertical="top"/>
    </xf>
    <xf numFmtId="0" fontId="7" fillId="0" borderId="20" xfId="0" applyFont="1" applyBorder="1" applyAlignment="1">
      <alignment horizontal="center" vertical="top" wrapText="1"/>
    </xf>
    <xf numFmtId="0" fontId="7" fillId="0" borderId="21" xfId="0" applyFont="1" applyBorder="1" applyAlignment="1">
      <alignment horizontal="center" vertical="top"/>
    </xf>
    <xf numFmtId="0" fontId="7" fillId="0" borderId="23"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9" xfId="0" applyFont="1" applyBorder="1" applyAlignment="1">
      <alignment horizontal="center" vertical="top"/>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30" xfId="0" applyFont="1" applyBorder="1" applyAlignment="1">
      <alignment horizontal="left" vertical="top"/>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0" fillId="0" borderId="0" xfId="0" applyAlignment="1">
      <alignment horizontal="left" vertical="top" wrapText="1"/>
    </xf>
    <xf numFmtId="0" fontId="2" fillId="0" borderId="34" xfId="0" applyFont="1" applyBorder="1" applyAlignment="1">
      <alignment horizontal="center" vertical="center"/>
    </xf>
    <xf numFmtId="0" fontId="5" fillId="0" borderId="26" xfId="0" applyFont="1" applyBorder="1" applyAlignment="1">
      <alignment horizontal="center" vertical="center" wrapText="1"/>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4" fillId="0" borderId="37" xfId="0" applyFont="1" applyBorder="1" applyAlignment="1">
      <alignment horizontal="center" vertical="top" wrapText="1"/>
    </xf>
    <xf numFmtId="0" fontId="4" fillId="0" borderId="21" xfId="0" applyFont="1" applyBorder="1" applyAlignment="1">
      <alignment horizontal="center" vertical="top"/>
    </xf>
    <xf numFmtId="0" fontId="4" fillId="0" borderId="23" xfId="0" applyFont="1" applyBorder="1" applyAlignment="1">
      <alignment horizontal="center" vertical="top"/>
    </xf>
    <xf numFmtId="0" fontId="7" fillId="0" borderId="22" xfId="0" applyFont="1" applyBorder="1" applyAlignment="1">
      <alignment horizontal="center" vertical="top" wrapText="1"/>
    </xf>
    <xf numFmtId="0" fontId="7" fillId="0" borderId="22" xfId="0" applyFont="1" applyBorder="1" applyAlignment="1">
      <alignment horizontal="center" vertical="top"/>
    </xf>
    <xf numFmtId="0" fontId="7" fillId="0" borderId="24"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国語!$DP$26</c:f>
              <c:strCache>
                <c:ptCount val="1"/>
                <c:pt idx="0">
                  <c:v>人　数</c:v>
                </c:pt>
              </c:strCache>
            </c:strRef>
          </c:tx>
          <c:spPr>
            <a:solidFill>
              <a:schemeClr val="accent2"/>
            </a:solidFill>
            <a:ln>
              <a:noFill/>
            </a:ln>
            <a:effectLst/>
          </c:spPr>
          <c:invertIfNegative val="0"/>
          <c:cat>
            <c:strRef>
              <c:f>国語!$DN$27:$DN$36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国語!$DP$27:$DP$36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397-44CF-93D5-2AF4D6268BFE}"/>
            </c:ext>
          </c:extLst>
        </c:ser>
        <c:dLbls>
          <c:showLegendKey val="0"/>
          <c:showVal val="0"/>
          <c:showCatName val="0"/>
          <c:showSerName val="0"/>
          <c:showPercent val="0"/>
          <c:showBubbleSize val="0"/>
        </c:dLbls>
        <c:gapWidth val="30"/>
        <c:overlap val="-27"/>
        <c:axId val="187761048"/>
        <c:axId val="187761440"/>
        <c:extLst>
          <c:ext xmlns:c15="http://schemas.microsoft.com/office/drawing/2012/chart" uri="{02D57815-91ED-43cb-92C2-25804820EDAC}">
            <c15:filteredBarSeries>
              <c15:ser>
                <c:idx val="0"/>
                <c:order val="0"/>
                <c:tx>
                  <c:strRef>
                    <c:extLst>
                      <c:ext uri="{02D57815-91ED-43cb-92C2-25804820EDAC}">
                        <c15:formulaRef>
                          <c15:sqref>国語!$DO$26</c15:sqref>
                        </c15:formulaRef>
                      </c:ext>
                    </c:extLst>
                    <c:strCache>
                      <c:ptCount val="1"/>
                    </c:strCache>
                  </c:strRef>
                </c:tx>
                <c:spPr>
                  <a:solidFill>
                    <a:schemeClr val="accent1"/>
                  </a:solidFill>
                  <a:ln>
                    <a:noFill/>
                  </a:ln>
                  <a:effectLst/>
                </c:spPr>
                <c:invertIfNegative val="0"/>
                <c:cat>
                  <c:strRef>
                    <c:extLst>
                      <c:ext uri="{02D57815-91ED-43cb-92C2-25804820EDAC}">
                        <c15:formulaRef>
                          <c15:sqref>国語!$DN$27:$DN$36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国語!$DO$27:$DO$36</c15:sqref>
                        </c15:formulaRef>
                      </c:ext>
                    </c:extLst>
                    <c:numCache>
                      <c:formatCode>@</c:formatCode>
                      <c:ptCount val="10"/>
                    </c:numCache>
                  </c:numRef>
                </c:val>
                <c:extLst>
                  <c:ext xmlns:c16="http://schemas.microsoft.com/office/drawing/2014/chart" uri="{C3380CC4-5D6E-409C-BE32-E72D297353CC}">
                    <c16:uniqueId val="{00000000-6397-44CF-93D5-2AF4D6268BF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国語!$DQ$26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国語!$DN$27:$DN$36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国語!$DQ$27:$DQ$36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6397-44CF-93D5-2AF4D6268BFE}"/>
                  </c:ext>
                </c:extLst>
              </c15:ser>
            </c15:filteredBarSeries>
          </c:ext>
        </c:extLst>
      </c:barChart>
      <c:catAx>
        <c:axId val="18776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761440"/>
        <c:crosses val="autoZero"/>
        <c:auto val="1"/>
        <c:lblAlgn val="ctr"/>
        <c:lblOffset val="100"/>
        <c:noMultiLvlLbl val="0"/>
      </c:catAx>
      <c:valAx>
        <c:axId val="1877614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761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03-45A1-B62F-B224213082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03-45A1-B62F-B224213082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03-45A1-B62F-B224213082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C03-45A1-B62F-B224213082CF}"/>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C03-45A1-B62F-B224213082C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3E-46F9-9C7B-143227C680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3E-46F9-9C7B-143227C680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33E-46F9-9C7B-143227C680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3E-46F9-9C7B-143227C6804A}"/>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33E-46F9-9C7B-143227C680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7D0-4D79-A9C4-0F372A8674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7D0-4D79-A9C4-0F372A8674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7D0-4D79-A9C4-0F372A8674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7D0-4D79-A9C4-0F372A8674A1}"/>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7D0-4D79-A9C4-0F372A8674A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F97-4917-A526-FB62FD4634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F97-4917-A526-FB62FD4634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F97-4917-A526-FB62FD4634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F97-4917-A526-FB62FD4634F6}"/>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CF97-4917-A526-FB62FD4634F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E0-4120-9856-9DBB3ED985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E0-4120-9856-9DBB3ED9858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E0-4120-9856-9DBB3ED985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E0-4120-9856-9DBB3ED98580}"/>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CE0-4120-9856-9DBB3ED9858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D1D-4232-823B-D4EDAABA08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D1D-4232-823B-D4EDAABA080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D1D-4232-823B-D4EDAABA080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D1D-4232-823B-D4EDAABA0803}"/>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D1D-4232-823B-D4EDAABA080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B1-47BB-84B1-6549EC6B95E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B1-47BB-84B1-6549EC6B95E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EB1-47BB-84B1-6549EC6B95E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EB1-47BB-84B1-6549EC6B95E1}"/>
              </c:ext>
            </c:extLst>
          </c:dPt>
          <c:cat>
            <c:numRef>
              <c:f>アンケート集計!$AA$47:$AA$50</c:f>
              <c:numCache>
                <c:formatCode>General</c:formatCode>
                <c:ptCount val="4"/>
                <c:pt idx="1">
                  <c:v>40</c:v>
                </c:pt>
              </c:numCache>
            </c:num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EB1-47BB-84B1-6549EC6B95E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35-4F9F-AC14-483E4095F7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35-4F9F-AC14-483E4095F7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35-4F9F-AC14-483E4095F7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F35-4F9F-AC14-483E4095F7E7}"/>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F35-4F9F-AC14-483E4095F7E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24-4A44-976B-C45563B26F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24-4A44-976B-C45563B26F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24-4A44-976B-C45563B26F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724-4A44-976B-C45563B26F6B}"/>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C724-4A44-976B-C45563B26F6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24-4C2D-A7A3-173C385545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24-4C2D-A7A3-173C385545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24-4C2D-A7A3-173C385545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24-4C2D-A7A3-173C38554525}"/>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F24-4C2D-A7A3-173C3855452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社会!$DR$26</c:f>
              <c:strCache>
                <c:ptCount val="1"/>
                <c:pt idx="0">
                  <c:v>人　数</c:v>
                </c:pt>
              </c:strCache>
            </c:strRef>
          </c:tx>
          <c:spPr>
            <a:solidFill>
              <a:schemeClr val="accent2"/>
            </a:solidFill>
            <a:ln>
              <a:noFill/>
            </a:ln>
            <a:effectLst/>
          </c:spPr>
          <c:invertIfNegative val="0"/>
          <c:cat>
            <c:strRef>
              <c:f>社会!$DP$27:$DP$36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社会!$DR$27:$DR$36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877-4F12-8E53-F2EBB290FD97}"/>
            </c:ext>
          </c:extLst>
        </c:ser>
        <c:dLbls>
          <c:showLegendKey val="0"/>
          <c:showVal val="0"/>
          <c:showCatName val="0"/>
          <c:showSerName val="0"/>
          <c:showPercent val="0"/>
          <c:showBubbleSize val="0"/>
        </c:dLbls>
        <c:gapWidth val="30"/>
        <c:overlap val="-27"/>
        <c:axId val="187753992"/>
        <c:axId val="187757128"/>
        <c:extLst>
          <c:ext xmlns:c15="http://schemas.microsoft.com/office/drawing/2012/chart" uri="{02D57815-91ED-43cb-92C2-25804820EDAC}">
            <c15:filteredBarSeries>
              <c15:ser>
                <c:idx val="0"/>
                <c:order val="0"/>
                <c:tx>
                  <c:strRef>
                    <c:extLst>
                      <c:ext uri="{02D57815-91ED-43cb-92C2-25804820EDAC}">
                        <c15:formulaRef>
                          <c15:sqref>社会!$DQ$26</c15:sqref>
                        </c15:formulaRef>
                      </c:ext>
                    </c:extLst>
                    <c:strCache>
                      <c:ptCount val="1"/>
                    </c:strCache>
                  </c:strRef>
                </c:tx>
                <c:spPr>
                  <a:solidFill>
                    <a:schemeClr val="accent1"/>
                  </a:solidFill>
                  <a:ln>
                    <a:noFill/>
                  </a:ln>
                  <a:effectLst/>
                </c:spPr>
                <c:invertIfNegative val="0"/>
                <c:cat>
                  <c:strRef>
                    <c:extLst>
                      <c:ext uri="{02D57815-91ED-43cb-92C2-25804820EDAC}">
                        <c15:formulaRef>
                          <c15:sqref>社会!$DP$27:$DP$36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社会!$DQ$27:$DQ$36</c15:sqref>
                        </c15:formulaRef>
                      </c:ext>
                    </c:extLst>
                    <c:numCache>
                      <c:formatCode>@</c:formatCode>
                      <c:ptCount val="10"/>
                    </c:numCache>
                  </c:numRef>
                </c:val>
                <c:extLst>
                  <c:ext xmlns:c16="http://schemas.microsoft.com/office/drawing/2014/chart" uri="{C3380CC4-5D6E-409C-BE32-E72D297353CC}">
                    <c16:uniqueId val="{00000000-7877-4F12-8E53-F2EBB290FD9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社会!$DS$26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社会!$DP$27:$DP$36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社会!$DS$27:$DS$36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7877-4F12-8E53-F2EBB290FD97}"/>
                  </c:ext>
                </c:extLst>
              </c15:ser>
            </c15:filteredBarSeries>
          </c:ext>
        </c:extLst>
      </c:barChart>
      <c:catAx>
        <c:axId val="18775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757128"/>
        <c:crosses val="autoZero"/>
        <c:auto val="1"/>
        <c:lblAlgn val="ctr"/>
        <c:lblOffset val="100"/>
        <c:noMultiLvlLbl val="0"/>
      </c:catAx>
      <c:valAx>
        <c:axId val="187757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753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FE-4169-AC0A-2636D90C69F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FE-4169-AC0A-2636D90C69F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FE-4169-AC0A-2636D90C69F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FE-4169-AC0A-2636D90C69F1}"/>
              </c:ext>
            </c:extLst>
          </c:dPt>
          <c:cat>
            <c:strRef>
              <c:f>アンケート集計!$AO$47:$AO$50</c:f>
              <c:strCache>
                <c:ptCount val="4"/>
                <c:pt idx="0">
                  <c:v>ア</c:v>
                </c:pt>
                <c:pt idx="1">
                  <c:v>イ</c:v>
                </c:pt>
                <c:pt idx="2">
                  <c:v>ウ</c:v>
                </c:pt>
                <c:pt idx="3">
                  <c:v>エ</c:v>
                </c:pt>
              </c:strCache>
            </c:strRef>
          </c:cat>
          <c:val>
            <c:numRef>
              <c:f>アンケート集計!$AP$47:$AP$50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1FE-4169-AC0A-2636D90C69F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50-4C83-A199-9C572DF37E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50-4C83-A199-9C572DF37E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250-4C83-A199-9C572DF37E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250-4C83-A199-9C572DF37EC9}"/>
              </c:ext>
            </c:extLst>
          </c:dPt>
          <c:cat>
            <c:strRef>
              <c:f>アンケート集計!$AO$47:$AO$50</c:f>
              <c:strCache>
                <c:ptCount val="4"/>
                <c:pt idx="0">
                  <c:v>ア</c:v>
                </c:pt>
                <c:pt idx="1">
                  <c:v>イ</c:v>
                </c:pt>
                <c:pt idx="2">
                  <c:v>ウ</c:v>
                </c:pt>
                <c:pt idx="3">
                  <c:v>エ</c:v>
                </c:pt>
              </c:strCache>
            </c:strRef>
          </c:cat>
          <c:val>
            <c:numRef>
              <c:f>アンケート集計!$AQ$47:$AQ$50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250-4C83-A199-9C572DF37EC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DB-453B-9442-0327366BE1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DB-453B-9442-0327366BE1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DB-453B-9442-0327366BE1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DB-453B-9442-0327366BE154}"/>
              </c:ext>
            </c:extLst>
          </c:dPt>
          <c:cat>
            <c:strRef>
              <c:f>アンケート集計!$AO$47:$AO$50</c:f>
              <c:strCache>
                <c:ptCount val="4"/>
                <c:pt idx="0">
                  <c:v>ア</c:v>
                </c:pt>
                <c:pt idx="1">
                  <c:v>イ</c:v>
                </c:pt>
                <c:pt idx="2">
                  <c:v>ウ</c:v>
                </c:pt>
                <c:pt idx="3">
                  <c:v>エ</c:v>
                </c:pt>
              </c:strCache>
            </c:strRef>
          </c:cat>
          <c:val>
            <c:numRef>
              <c:f>アンケート集計!$AR$47:$AR$50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0DB-453B-9442-0327366BE15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B9-4F29-AEDA-23DA1E9263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B9-4F29-AEDA-23DA1E9263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8B9-4F29-AEDA-23DA1E92639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8B9-4F29-AEDA-23DA1E92639B}"/>
              </c:ext>
            </c:extLst>
          </c:dPt>
          <c:cat>
            <c:strRef>
              <c:f>アンケート集計!$AO$47:$AO$50</c:f>
              <c:strCache>
                <c:ptCount val="4"/>
                <c:pt idx="0">
                  <c:v>ア</c:v>
                </c:pt>
                <c:pt idx="1">
                  <c:v>イ</c:v>
                </c:pt>
                <c:pt idx="2">
                  <c:v>ウ</c:v>
                </c:pt>
                <c:pt idx="3">
                  <c:v>エ</c:v>
                </c:pt>
              </c:strCache>
            </c:strRef>
          </c:cat>
          <c:val>
            <c:numRef>
              <c:f>アンケート集計!$AS$47:$AS$50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8B9-4F29-AEDA-23DA1E9263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DB-47CD-95A0-FB7BEC9423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DB-47CD-95A0-FB7BEC9423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DB-47CD-95A0-FB7BEC9423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DB-47CD-95A0-FB7BEC942362}"/>
              </c:ext>
            </c:extLst>
          </c:dPt>
          <c:cat>
            <c:strRef>
              <c:f>アンケート集計!$AO$47:$AO$50</c:f>
              <c:strCache>
                <c:ptCount val="4"/>
                <c:pt idx="0">
                  <c:v>ア</c:v>
                </c:pt>
                <c:pt idx="1">
                  <c:v>イ</c:v>
                </c:pt>
                <c:pt idx="2">
                  <c:v>ウ</c:v>
                </c:pt>
                <c:pt idx="3">
                  <c:v>エ</c:v>
                </c:pt>
              </c:strCache>
            </c:strRef>
          </c:cat>
          <c:val>
            <c:numRef>
              <c:f>アンケート集計!$AT$47:$AT$50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0DB-47CD-95A0-FB7BEC94236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算数!$DJ$26</c:f>
              <c:strCache>
                <c:ptCount val="1"/>
                <c:pt idx="0">
                  <c:v>人　数</c:v>
                </c:pt>
              </c:strCache>
            </c:strRef>
          </c:tx>
          <c:spPr>
            <a:solidFill>
              <a:schemeClr val="accent2"/>
            </a:solidFill>
            <a:ln>
              <a:noFill/>
            </a:ln>
            <a:effectLst/>
          </c:spPr>
          <c:invertIfNegative val="0"/>
          <c:cat>
            <c:strRef>
              <c:f>算数!$DH$27:$DH$36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算数!$DJ$27:$DJ$36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02-4FB3-8EC0-9C64DE7C9C51}"/>
            </c:ext>
          </c:extLst>
        </c:ser>
        <c:dLbls>
          <c:showLegendKey val="0"/>
          <c:showVal val="0"/>
          <c:showCatName val="0"/>
          <c:showSerName val="0"/>
          <c:showPercent val="0"/>
          <c:showBubbleSize val="0"/>
        </c:dLbls>
        <c:gapWidth val="30"/>
        <c:overlap val="-27"/>
        <c:axId val="187757520"/>
        <c:axId val="187669240"/>
        <c:extLst>
          <c:ext xmlns:c15="http://schemas.microsoft.com/office/drawing/2012/chart" uri="{02D57815-91ED-43cb-92C2-25804820EDAC}">
            <c15:filteredBarSeries>
              <c15:ser>
                <c:idx val="0"/>
                <c:order val="0"/>
                <c:tx>
                  <c:strRef>
                    <c:extLst>
                      <c:ext uri="{02D57815-91ED-43cb-92C2-25804820EDAC}">
                        <c15:formulaRef>
                          <c15:sqref>算数!$DI$26</c15:sqref>
                        </c15:formulaRef>
                      </c:ext>
                    </c:extLst>
                    <c:strCache>
                      <c:ptCount val="1"/>
                    </c:strCache>
                  </c:strRef>
                </c:tx>
                <c:spPr>
                  <a:solidFill>
                    <a:schemeClr val="accent1"/>
                  </a:solidFill>
                  <a:ln>
                    <a:noFill/>
                  </a:ln>
                  <a:effectLst/>
                </c:spPr>
                <c:invertIfNegative val="0"/>
                <c:cat>
                  <c:strRef>
                    <c:extLst>
                      <c:ex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算数!$DI$27:$DI$36</c15:sqref>
                        </c15:formulaRef>
                      </c:ext>
                    </c:extLst>
                    <c:numCache>
                      <c:formatCode>@</c:formatCode>
                      <c:ptCount val="10"/>
                    </c:numCache>
                  </c:numRef>
                </c:val>
                <c:extLst>
                  <c:ext xmlns:c16="http://schemas.microsoft.com/office/drawing/2014/chart" uri="{C3380CC4-5D6E-409C-BE32-E72D297353CC}">
                    <c16:uniqueId val="{00000000-5102-4FB3-8EC0-9C64DE7C9C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算数!$DK$26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算数!$DK$27:$DK$36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5102-4FB3-8EC0-9C64DE7C9C51}"/>
                  </c:ext>
                </c:extLst>
              </c15:ser>
            </c15:filteredBarSeries>
          </c:ext>
        </c:extLst>
      </c:barChart>
      <c:catAx>
        <c:axId val="18775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669240"/>
        <c:crosses val="autoZero"/>
        <c:auto val="1"/>
        <c:lblAlgn val="ctr"/>
        <c:lblOffset val="100"/>
        <c:noMultiLvlLbl val="0"/>
      </c:catAx>
      <c:valAx>
        <c:axId val="1876692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75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理科!$DQ$26</c:f>
              <c:strCache>
                <c:ptCount val="1"/>
                <c:pt idx="0">
                  <c:v>人　数</c:v>
                </c:pt>
              </c:strCache>
            </c:strRef>
          </c:tx>
          <c:spPr>
            <a:solidFill>
              <a:schemeClr val="accent2"/>
            </a:solidFill>
            <a:ln>
              <a:noFill/>
            </a:ln>
            <a:effectLst/>
          </c:spPr>
          <c:invertIfNegative val="0"/>
          <c:cat>
            <c:strRef>
              <c:f>理科!$DO$27:$DO$36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理科!$DQ$27:$DQ$36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BBC-4B42-BB9F-D1BBEFEA80DD}"/>
            </c:ext>
          </c:extLst>
        </c:ser>
        <c:dLbls>
          <c:showLegendKey val="0"/>
          <c:showVal val="0"/>
          <c:showCatName val="0"/>
          <c:showSerName val="0"/>
          <c:showPercent val="0"/>
          <c:showBubbleSize val="0"/>
        </c:dLbls>
        <c:gapWidth val="30"/>
        <c:overlap val="-27"/>
        <c:axId val="248553960"/>
        <c:axId val="248554744"/>
        <c:extLst>
          <c:ext xmlns:c15="http://schemas.microsoft.com/office/drawing/2012/chart" uri="{02D57815-91ED-43cb-92C2-25804820EDAC}">
            <c15:filteredBarSeries>
              <c15:ser>
                <c:idx val="0"/>
                <c:order val="0"/>
                <c:tx>
                  <c:strRef>
                    <c:extLst>
                      <c:ext uri="{02D57815-91ED-43cb-92C2-25804820EDAC}">
                        <c15:formulaRef>
                          <c15:sqref>理科!$DP$26</c15:sqref>
                        </c15:formulaRef>
                      </c:ext>
                    </c:extLst>
                    <c:strCache>
                      <c:ptCount val="1"/>
                    </c:strCache>
                  </c:strRef>
                </c:tx>
                <c:spPr>
                  <a:solidFill>
                    <a:schemeClr val="accent1"/>
                  </a:solidFill>
                  <a:ln>
                    <a:noFill/>
                  </a:ln>
                  <a:effectLst/>
                </c:spPr>
                <c:invertIfNegative val="0"/>
                <c:cat>
                  <c:strRef>
                    <c:extLst>
                      <c:ext uri="{02D57815-91ED-43cb-92C2-25804820EDAC}">
                        <c15:formulaRef>
                          <c15:sqref>理科!$DO$27:$DO$36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理科!$DP$27:$DP$36</c15:sqref>
                        </c15:formulaRef>
                      </c:ext>
                    </c:extLst>
                    <c:numCache>
                      <c:formatCode>@</c:formatCode>
                      <c:ptCount val="10"/>
                    </c:numCache>
                  </c:numRef>
                </c:val>
                <c:extLst>
                  <c:ext xmlns:c16="http://schemas.microsoft.com/office/drawing/2014/chart" uri="{C3380CC4-5D6E-409C-BE32-E72D297353CC}">
                    <c16:uniqueId val="{00000000-ABBC-4B42-BB9F-D1BBEFEA80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理科!$DR$26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理科!$DO$27:$DO$36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理科!$DR$27:$DR$36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ABBC-4B42-BB9F-D1BBEFEA80DD}"/>
                  </c:ext>
                </c:extLst>
              </c15:ser>
            </c15:filteredBarSeries>
          </c:ext>
        </c:extLst>
      </c:barChart>
      <c:catAx>
        <c:axId val="24855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8554744"/>
        <c:crosses val="autoZero"/>
        <c:auto val="1"/>
        <c:lblAlgn val="ctr"/>
        <c:lblOffset val="100"/>
        <c:noMultiLvlLbl val="0"/>
      </c:catAx>
      <c:valAx>
        <c:axId val="24855474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8553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D2B-4BE5-9C39-8E36F2CE28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D2B-4BE5-9C39-8E36F2CE28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D2B-4BE5-9C39-8E36F2CE287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D2B-4BE5-9C39-8E36F2CE287B}"/>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D2B-4BE5-9C39-8E36F2CE287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62-4B9F-ABF7-A564A8E9A5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62-4B9F-ABF7-A564A8E9A5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62-4B9F-ABF7-A564A8E9A5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62-4B9F-ABF7-A564A8E9A54D}"/>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C62-4B9F-ABF7-A564A8E9A5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CD-448F-9E48-31F90AC500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CD-448F-9E48-31F90AC500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CD-448F-9E48-31F90AC500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CD-448F-9E48-31F90AC500F0}"/>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FCD-448F-9E48-31F90AC500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95-49C8-8C8D-3C2ADC1482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95-49C8-8C8D-3C2ADC1482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95-49C8-8C8D-3C2ADC1482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B95-49C8-8C8D-3C2ADC148265}"/>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B95-49C8-8C8D-3C2ADC14826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65E-4C2F-A779-9E180EE1BE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65E-4C2F-A779-9E180EE1BE5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65E-4C2F-A779-9E180EE1BE5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65E-4C2F-A779-9E180EE1BE59}"/>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65E-4C2F-A779-9E180EE1BE5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7.xml"/><Relationship Id="rId21" Type="http://schemas.openxmlformats.org/officeDocument/2006/relationships/chart" Target="../charts/chart23.xml"/><Relationship Id="rId7" Type="http://schemas.openxmlformats.org/officeDocument/2006/relationships/chart" Target="../charts/chart11.xml"/><Relationship Id="rId12" Type="http://schemas.openxmlformats.org/officeDocument/2006/relationships/image" Target="../media/image2.png"/><Relationship Id="rId17" Type="http://schemas.openxmlformats.org/officeDocument/2006/relationships/chart" Target="../charts/chart19.xml"/><Relationship Id="rId2" Type="http://schemas.openxmlformats.org/officeDocument/2006/relationships/chart" Target="../charts/chart6.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image" Target="../media/image1.png"/><Relationship Id="rId5" Type="http://schemas.openxmlformats.org/officeDocument/2006/relationships/chart" Target="../charts/chart9.xml"/><Relationship Id="rId15" Type="http://schemas.openxmlformats.org/officeDocument/2006/relationships/chart" Target="../charts/chart17.xml"/><Relationship Id="rId10" Type="http://schemas.openxmlformats.org/officeDocument/2006/relationships/chart" Target="../charts/chart14.xml"/><Relationship Id="rId19" Type="http://schemas.openxmlformats.org/officeDocument/2006/relationships/chart" Target="../charts/chart21.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6.xml"/><Relationship Id="rId22"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F1FA7C9A-17E1-4555-BD31-704BFF4D3DAA}"/>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小４国</a:t>
          </a:r>
        </a:p>
      </xdr:txBody>
    </xdr:sp>
    <xdr:clientData/>
  </xdr:twoCellAnchor>
  <xdr:twoCellAnchor>
    <xdr:from>
      <xdr:col>53</xdr:col>
      <xdr:colOff>8709</xdr:colOff>
      <xdr:row>10</xdr:row>
      <xdr:rowOff>24847</xdr:rowOff>
    </xdr:from>
    <xdr:to>
      <xdr:col>61</xdr:col>
      <xdr:colOff>3905</xdr:colOff>
      <xdr:row>10</xdr:row>
      <xdr:rowOff>24847</xdr:rowOff>
    </xdr:to>
    <xdr:cxnSp macro="">
      <xdr:nvCxnSpPr>
        <xdr:cNvPr id="40" name="直線コネクタ 39">
          <a:extLst>
            <a:ext uri="{FF2B5EF4-FFF2-40B4-BE49-F238E27FC236}">
              <a16:creationId xmlns:a16="http://schemas.microsoft.com/office/drawing/2014/main" id="{CEDA64CD-5CE0-46F2-BC0C-C5D2885F4ADD}"/>
            </a:ext>
          </a:extLst>
        </xdr:cNvPr>
        <xdr:cNvCxnSpPr/>
      </xdr:nvCxnSpPr>
      <xdr:spPr>
        <a:xfrm>
          <a:off x="121702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4D122434-1F37-4F25-B19F-7BA5B348161F}"/>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53</xdr:col>
      <xdr:colOff>0</xdr:colOff>
      <xdr:row>8</xdr:row>
      <xdr:rowOff>8518</xdr:rowOff>
    </xdr:from>
    <xdr:to>
      <xdr:col>61</xdr:col>
      <xdr:colOff>3905</xdr:colOff>
      <xdr:row>8</xdr:row>
      <xdr:rowOff>8518</xdr:rowOff>
    </xdr:to>
    <xdr:cxnSp macro="">
      <xdr:nvCxnSpPr>
        <xdr:cNvPr id="42" name="直線コネクタ 41">
          <a:extLst>
            <a:ext uri="{FF2B5EF4-FFF2-40B4-BE49-F238E27FC236}">
              <a16:creationId xmlns:a16="http://schemas.microsoft.com/office/drawing/2014/main" id="{BA2E83C5-50E9-4D9F-96D0-A49754A0EA94}"/>
            </a:ext>
          </a:extLst>
        </xdr:cNvPr>
        <xdr:cNvCxnSpPr/>
      </xdr:nvCxnSpPr>
      <xdr:spPr>
        <a:xfrm>
          <a:off x="121615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81F9AE23-0EB3-4FFD-BF22-DC70C863164D}"/>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F5E5F49F-E58A-498B-88E7-1AB3C2E35A4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5" name="直線コネクタ 44">
          <a:extLst>
            <a:ext uri="{FF2B5EF4-FFF2-40B4-BE49-F238E27FC236}">
              <a16:creationId xmlns:a16="http://schemas.microsoft.com/office/drawing/2014/main" id="{F42A1C57-7A42-4CC0-B07D-77D3891DA750}"/>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6" name="直線コネクタ 45">
          <a:extLst>
            <a:ext uri="{FF2B5EF4-FFF2-40B4-BE49-F238E27FC236}">
              <a16:creationId xmlns:a16="http://schemas.microsoft.com/office/drawing/2014/main" id="{2D5E845A-A9C4-4F6F-A407-194F7DEDC723}"/>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7" name="直線コネクタ 46">
          <a:extLst>
            <a:ext uri="{FF2B5EF4-FFF2-40B4-BE49-F238E27FC236}">
              <a16:creationId xmlns:a16="http://schemas.microsoft.com/office/drawing/2014/main" id="{69E125FE-3157-492F-9F08-29BE52D92D3C}"/>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8" name="直線コネクタ 47">
          <a:extLst>
            <a:ext uri="{FF2B5EF4-FFF2-40B4-BE49-F238E27FC236}">
              <a16:creationId xmlns:a16="http://schemas.microsoft.com/office/drawing/2014/main" id="{587D58C1-532E-467C-8AB9-E2F5C02B673C}"/>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156EEBB6-4D25-4E40-92FC-C1E0449E8622}"/>
            </a:ext>
          </a:extLst>
        </xdr:cNvPr>
        <xdr:cNvSpPr txBox="1"/>
      </xdr:nvSpPr>
      <xdr:spPr>
        <a:xfrm>
          <a:off x="3968114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0" name="テキスト ボックス 49">
              <a:extLst>
                <a:ext uri="{FF2B5EF4-FFF2-40B4-BE49-F238E27FC236}">
                  <a16:creationId xmlns:a16="http://schemas.microsoft.com/office/drawing/2014/main" id="{7336B7D5-00B9-4233-887E-E5ABF7AF4ED7}"/>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0" name="テキスト ボックス 49">
              <a:extLst>
                <a:ext uri="{FF2B5EF4-FFF2-40B4-BE49-F238E27FC236}">
                  <a16:creationId xmlns:a16="http://schemas.microsoft.com/office/drawing/2014/main" id="{7336B7D5-00B9-4233-887E-E5ABF7AF4ED7}"/>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51" name="直線コネクタ 50">
          <a:extLst>
            <a:ext uri="{FF2B5EF4-FFF2-40B4-BE49-F238E27FC236}">
              <a16:creationId xmlns:a16="http://schemas.microsoft.com/office/drawing/2014/main" id="{AF51BE11-E1C9-4FB1-A5BA-A879DAE3762A}"/>
            </a:ext>
          </a:extLst>
        </xdr:cNvPr>
        <xdr:cNvCxnSpPr/>
      </xdr:nvCxnSpPr>
      <xdr:spPr>
        <a:xfrm>
          <a:off x="4062736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52" name="矢印: 下 65">
          <a:extLst>
            <a:ext uri="{FF2B5EF4-FFF2-40B4-BE49-F238E27FC236}">
              <a16:creationId xmlns:a16="http://schemas.microsoft.com/office/drawing/2014/main" id="{4A321CC6-E69A-4DAB-A681-273A4467A393}"/>
            </a:ext>
          </a:extLst>
        </xdr:cNvPr>
        <xdr:cNvSpPr/>
      </xdr:nvSpPr>
      <xdr:spPr>
        <a:xfrm>
          <a:off x="4073692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73" name="直線コネクタ 72">
          <a:extLst>
            <a:ext uri="{FF2B5EF4-FFF2-40B4-BE49-F238E27FC236}">
              <a16:creationId xmlns:a16="http://schemas.microsoft.com/office/drawing/2014/main" id="{FF61A9B2-D541-4274-A279-F3D21A03D76A}"/>
            </a:ext>
          </a:extLst>
        </xdr:cNvPr>
        <xdr:cNvCxnSpPr/>
      </xdr:nvCxnSpPr>
      <xdr:spPr>
        <a:xfrm>
          <a:off x="37772340" y="6705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74" name="直線コネクタ 73">
          <a:extLst>
            <a:ext uri="{FF2B5EF4-FFF2-40B4-BE49-F238E27FC236}">
              <a16:creationId xmlns:a16="http://schemas.microsoft.com/office/drawing/2014/main" id="{6CAD49F2-FA28-4939-9D5D-4252E75E81B3}"/>
            </a:ext>
          </a:extLst>
        </xdr:cNvPr>
        <xdr:cNvCxnSpPr/>
      </xdr:nvCxnSpPr>
      <xdr:spPr>
        <a:xfrm>
          <a:off x="37772340" y="10896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175260</xdr:colOff>
      <xdr:row>11</xdr:row>
      <xdr:rowOff>114300</xdr:rowOff>
    </xdr:from>
    <xdr:to>
      <xdr:col>41</xdr:col>
      <xdr:colOff>152400</xdr:colOff>
      <xdr:row>11</xdr:row>
      <xdr:rowOff>114300</xdr:rowOff>
    </xdr:to>
    <xdr:cxnSp macro="">
      <xdr:nvCxnSpPr>
        <xdr:cNvPr id="2" name="直線コネクタ 1">
          <a:extLst>
            <a:ext uri="{FF2B5EF4-FFF2-40B4-BE49-F238E27FC236}">
              <a16:creationId xmlns:a16="http://schemas.microsoft.com/office/drawing/2014/main" id="{097BA924-9634-4533-8706-A7BECCBE0B13}"/>
            </a:ext>
          </a:extLst>
        </xdr:cNvPr>
        <xdr:cNvCxnSpPr/>
      </xdr:nvCxnSpPr>
      <xdr:spPr>
        <a:xfrm>
          <a:off x="9502140" y="115824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116</xdr:col>
      <xdr:colOff>83820</xdr:colOff>
      <xdr:row>41</xdr:row>
      <xdr:rowOff>129540</xdr:rowOff>
    </xdr:from>
    <xdr:to>
      <xdr:col>129</xdr:col>
      <xdr:colOff>228600</xdr:colOff>
      <xdr:row>57</xdr:row>
      <xdr:rowOff>53340</xdr:rowOff>
    </xdr:to>
    <xdr:graphicFrame macro="">
      <xdr:nvGraphicFramePr>
        <xdr:cNvPr id="3" name="グラフ 2">
          <a:extLst>
            <a:ext uri="{FF2B5EF4-FFF2-40B4-BE49-F238E27FC236}">
              <a16:creationId xmlns:a16="http://schemas.microsoft.com/office/drawing/2014/main" id="{5344F04C-D867-2AAD-0230-2F58E13B5F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121</xdr:col>
      <xdr:colOff>38100</xdr:colOff>
      <xdr:row>24</xdr:row>
      <xdr:rowOff>152400</xdr:rowOff>
    </xdr:from>
    <xdr:to>
      <xdr:col>129</xdr:col>
      <xdr:colOff>321384</xdr:colOff>
      <xdr:row>32</xdr:row>
      <xdr:rowOff>76199</xdr:rowOff>
    </xdr:to>
    <xdr:sp macro="" textlink="">
      <xdr:nvSpPr>
        <xdr:cNvPr id="4" name="テキスト ボックス 3">
          <a:extLst>
            <a:ext uri="{FF2B5EF4-FFF2-40B4-BE49-F238E27FC236}">
              <a16:creationId xmlns:a16="http://schemas.microsoft.com/office/drawing/2014/main" id="{E293FABE-487D-4EED-B289-D3AEA2E8290A}"/>
            </a:ext>
          </a:extLst>
        </xdr:cNvPr>
        <xdr:cNvSpPr txBox="1"/>
      </xdr:nvSpPr>
      <xdr:spPr>
        <a:xfrm>
          <a:off x="31683960" y="296418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1</xdr:col>
      <xdr:colOff>815340</xdr:colOff>
      <xdr:row>3</xdr:row>
      <xdr:rowOff>7620</xdr:rowOff>
    </xdr:from>
    <xdr:to>
      <xdr:col>14</xdr:col>
      <xdr:colOff>182880</xdr:colOff>
      <xdr:row>10</xdr:row>
      <xdr:rowOff>45720</xdr:rowOff>
    </xdr:to>
    <xdr:sp macro="" textlink="">
      <xdr:nvSpPr>
        <xdr:cNvPr id="5" name="テキスト ボックス 4">
          <a:extLst>
            <a:ext uri="{FF2B5EF4-FFF2-40B4-BE49-F238E27FC236}">
              <a16:creationId xmlns:a16="http://schemas.microsoft.com/office/drawing/2014/main" id="{7256955E-A6B9-414B-8F3F-1779B4D39B59}"/>
            </a:ext>
          </a:extLst>
        </xdr:cNvPr>
        <xdr:cNvSpPr txBox="1"/>
      </xdr:nvSpPr>
      <xdr:spPr>
        <a:xfrm>
          <a:off x="1028700" y="281940"/>
          <a:ext cx="26898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5FB3349E-0BDD-4AC1-96A2-A113F00DCC35}"/>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小４社</a:t>
          </a:r>
        </a:p>
      </xdr:txBody>
    </xdr:sp>
    <xdr:clientData/>
  </xdr:twoCellAnchor>
  <xdr:twoCellAnchor>
    <xdr:from>
      <xdr:col>55</xdr:col>
      <xdr:colOff>8709</xdr:colOff>
      <xdr:row>10</xdr:row>
      <xdr:rowOff>24847</xdr:rowOff>
    </xdr:from>
    <xdr:to>
      <xdr:col>62</xdr:col>
      <xdr:colOff>274320</xdr:colOff>
      <xdr:row>10</xdr:row>
      <xdr:rowOff>24847</xdr:rowOff>
    </xdr:to>
    <xdr:cxnSp macro="">
      <xdr:nvCxnSpPr>
        <xdr:cNvPr id="40" name="直線コネクタ 39">
          <a:extLst>
            <a:ext uri="{FF2B5EF4-FFF2-40B4-BE49-F238E27FC236}">
              <a16:creationId xmlns:a16="http://schemas.microsoft.com/office/drawing/2014/main" id="{FE4B8E4C-4F5F-414E-8DA0-363CBBC0D17E}"/>
            </a:ext>
          </a:extLst>
        </xdr:cNvPr>
        <xdr:cNvCxnSpPr/>
      </xdr:nvCxnSpPr>
      <xdr:spPr>
        <a:xfrm>
          <a:off x="11834949" y="969727"/>
          <a:ext cx="19953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9F3F18E9-44E3-4EDD-B1C7-B770EDB4EF7B}"/>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0</xdr:colOff>
      <xdr:row>8</xdr:row>
      <xdr:rowOff>8518</xdr:rowOff>
    </xdr:to>
    <xdr:cxnSp macro="">
      <xdr:nvCxnSpPr>
        <xdr:cNvPr id="42" name="直線コネクタ 41">
          <a:extLst>
            <a:ext uri="{FF2B5EF4-FFF2-40B4-BE49-F238E27FC236}">
              <a16:creationId xmlns:a16="http://schemas.microsoft.com/office/drawing/2014/main" id="{ABE18B81-DAEE-4991-852D-4EC64811CBAD}"/>
            </a:ext>
          </a:extLst>
        </xdr:cNvPr>
        <xdr:cNvCxnSpPr/>
      </xdr:nvCxnSpPr>
      <xdr:spPr>
        <a:xfrm>
          <a:off x="11826240" y="755278"/>
          <a:ext cx="20116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6C1464D4-8365-423F-9316-E679883D2EFF}"/>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75F0186C-F4F0-4788-B9A0-45F3C47CE9B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8282</xdr:colOff>
      <xdr:row>17</xdr:row>
      <xdr:rowOff>74544</xdr:rowOff>
    </xdr:from>
    <xdr:to>
      <xdr:col>68</xdr:col>
      <xdr:colOff>935934</xdr:colOff>
      <xdr:row>22</xdr:row>
      <xdr:rowOff>16566</xdr:rowOff>
    </xdr:to>
    <xdr:cxnSp macro="">
      <xdr:nvCxnSpPr>
        <xdr:cNvPr id="45" name="直線コネクタ 44">
          <a:extLst>
            <a:ext uri="{FF2B5EF4-FFF2-40B4-BE49-F238E27FC236}">
              <a16:creationId xmlns:a16="http://schemas.microsoft.com/office/drawing/2014/main" id="{AE86C801-2976-4811-87F3-D33017183ABA}"/>
            </a:ext>
          </a:extLst>
        </xdr:cNvPr>
        <xdr:cNvCxnSpPr/>
      </xdr:nvCxnSpPr>
      <xdr:spPr>
        <a:xfrm>
          <a:off x="1530162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12</xdr:row>
      <xdr:rowOff>109904</xdr:rowOff>
    </xdr:from>
    <xdr:to>
      <xdr:col>68</xdr:col>
      <xdr:colOff>935934</xdr:colOff>
      <xdr:row>20</xdr:row>
      <xdr:rowOff>115957</xdr:rowOff>
    </xdr:to>
    <xdr:cxnSp macro="">
      <xdr:nvCxnSpPr>
        <xdr:cNvPr id="46" name="直線コネクタ 45">
          <a:extLst>
            <a:ext uri="{FF2B5EF4-FFF2-40B4-BE49-F238E27FC236}">
              <a16:creationId xmlns:a16="http://schemas.microsoft.com/office/drawing/2014/main" id="{BAC26317-A2B3-4D62-9183-DDF53F12D3A3}"/>
            </a:ext>
          </a:extLst>
        </xdr:cNvPr>
        <xdr:cNvCxnSpPr/>
      </xdr:nvCxnSpPr>
      <xdr:spPr>
        <a:xfrm flipH="1" flipV="1">
          <a:off x="1529334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8282</xdr:colOff>
      <xdr:row>17</xdr:row>
      <xdr:rowOff>74544</xdr:rowOff>
    </xdr:from>
    <xdr:to>
      <xdr:col>68</xdr:col>
      <xdr:colOff>935934</xdr:colOff>
      <xdr:row>22</xdr:row>
      <xdr:rowOff>16566</xdr:rowOff>
    </xdr:to>
    <xdr:cxnSp macro="">
      <xdr:nvCxnSpPr>
        <xdr:cNvPr id="47" name="直線コネクタ 46">
          <a:extLst>
            <a:ext uri="{FF2B5EF4-FFF2-40B4-BE49-F238E27FC236}">
              <a16:creationId xmlns:a16="http://schemas.microsoft.com/office/drawing/2014/main" id="{8B1D8D3C-47F8-4A81-96B8-5803D1B2AC8B}"/>
            </a:ext>
          </a:extLst>
        </xdr:cNvPr>
        <xdr:cNvCxnSpPr/>
      </xdr:nvCxnSpPr>
      <xdr:spPr>
        <a:xfrm>
          <a:off x="1530162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12</xdr:row>
      <xdr:rowOff>109904</xdr:rowOff>
    </xdr:from>
    <xdr:to>
      <xdr:col>68</xdr:col>
      <xdr:colOff>935934</xdr:colOff>
      <xdr:row>20</xdr:row>
      <xdr:rowOff>115957</xdr:rowOff>
    </xdr:to>
    <xdr:cxnSp macro="">
      <xdr:nvCxnSpPr>
        <xdr:cNvPr id="48" name="直線コネクタ 47">
          <a:extLst>
            <a:ext uri="{FF2B5EF4-FFF2-40B4-BE49-F238E27FC236}">
              <a16:creationId xmlns:a16="http://schemas.microsoft.com/office/drawing/2014/main" id="{F61A2322-32DE-421D-A20D-1584B600C272}"/>
            </a:ext>
          </a:extLst>
        </xdr:cNvPr>
        <xdr:cNvCxnSpPr/>
      </xdr:nvCxnSpPr>
      <xdr:spPr>
        <a:xfrm flipH="1" flipV="1">
          <a:off x="1529334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138</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23F6A8D2-2E54-453F-BB33-8D4B5E8FC591}"/>
            </a:ext>
          </a:extLst>
        </xdr:cNvPr>
        <xdr:cNvSpPr txBox="1"/>
      </xdr:nvSpPr>
      <xdr:spPr>
        <a:xfrm>
          <a:off x="391553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119</xdr:col>
      <xdr:colOff>0</xdr:colOff>
      <xdr:row>51</xdr:row>
      <xdr:rowOff>6626</xdr:rowOff>
    </xdr:from>
    <xdr:to>
      <xdr:col>130</xdr:col>
      <xdr:colOff>278295</xdr:colOff>
      <xdr:row>53</xdr:row>
      <xdr:rowOff>13253</xdr:rowOff>
    </xdr:to>
    <xdr:sp macro="" textlink="">
      <xdr:nvSpPr>
        <xdr:cNvPr id="50" name="正方形/長方形 49">
          <a:extLst>
            <a:ext uri="{FF2B5EF4-FFF2-40B4-BE49-F238E27FC236}">
              <a16:creationId xmlns:a16="http://schemas.microsoft.com/office/drawing/2014/main" id="{9A4F8BAE-AB54-4C26-AA83-89BC603E0FD9}"/>
            </a:ext>
          </a:extLst>
        </xdr:cNvPr>
        <xdr:cNvSpPr/>
      </xdr:nvSpPr>
      <xdr:spPr>
        <a:xfrm>
          <a:off x="3165348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140</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DC79A348-E2C5-4D61-A610-44E540B5E440}"/>
                </a:ext>
              </a:extLst>
            </xdr:cNvPr>
            <xdr:cNvSpPr txBox="1"/>
          </xdr:nvSpPr>
          <xdr:spPr>
            <a:xfrm>
              <a:off x="399820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DC79A348-E2C5-4D61-A610-44E540B5E440}"/>
                </a:ext>
              </a:extLst>
            </xdr:cNvPr>
            <xdr:cNvSpPr txBox="1"/>
          </xdr:nvSpPr>
          <xdr:spPr>
            <a:xfrm>
              <a:off x="399820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140</xdr:col>
      <xdr:colOff>127069</xdr:colOff>
      <xdr:row>28</xdr:row>
      <xdr:rowOff>12721</xdr:rowOff>
    </xdr:from>
    <xdr:to>
      <xdr:col>140</xdr:col>
      <xdr:colOff>413646</xdr:colOff>
      <xdr:row>28</xdr:row>
      <xdr:rowOff>12721</xdr:rowOff>
    </xdr:to>
    <xdr:cxnSp macro="">
      <xdr:nvCxnSpPr>
        <xdr:cNvPr id="52" name="直線コネクタ 51">
          <a:extLst>
            <a:ext uri="{FF2B5EF4-FFF2-40B4-BE49-F238E27FC236}">
              <a16:creationId xmlns:a16="http://schemas.microsoft.com/office/drawing/2014/main" id="{6F44D149-A90B-49CA-8D45-D6B2E4904FFE}"/>
            </a:ext>
          </a:extLst>
        </xdr:cNvPr>
        <xdr:cNvCxnSpPr/>
      </xdr:nvCxnSpPr>
      <xdr:spPr>
        <a:xfrm>
          <a:off x="401015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140</xdr:col>
      <xdr:colOff>236622</xdr:colOff>
      <xdr:row>27</xdr:row>
      <xdr:rowOff>16042</xdr:rowOff>
    </xdr:from>
    <xdr:to>
      <xdr:col>140</xdr:col>
      <xdr:colOff>293228</xdr:colOff>
      <xdr:row>27</xdr:row>
      <xdr:rowOff>159734</xdr:rowOff>
    </xdr:to>
    <xdr:sp macro="" textlink="">
      <xdr:nvSpPr>
        <xdr:cNvPr id="53" name="矢印: 下 52">
          <a:extLst>
            <a:ext uri="{FF2B5EF4-FFF2-40B4-BE49-F238E27FC236}">
              <a16:creationId xmlns:a16="http://schemas.microsoft.com/office/drawing/2014/main" id="{0A0DDD21-CF5B-47AA-82EF-1E4A1FD95C61}"/>
            </a:ext>
          </a:extLst>
        </xdr:cNvPr>
        <xdr:cNvSpPr/>
      </xdr:nvSpPr>
      <xdr:spPr>
        <a:xfrm>
          <a:off x="402111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135</xdr:col>
      <xdr:colOff>0</xdr:colOff>
      <xdr:row>7</xdr:row>
      <xdr:rowOff>22860</xdr:rowOff>
    </xdr:from>
    <xdr:to>
      <xdr:col>139</xdr:col>
      <xdr:colOff>0</xdr:colOff>
      <xdr:row>7</xdr:row>
      <xdr:rowOff>22860</xdr:rowOff>
    </xdr:to>
    <xdr:cxnSp macro="">
      <xdr:nvCxnSpPr>
        <xdr:cNvPr id="74" name="直線コネクタ 73">
          <a:extLst>
            <a:ext uri="{FF2B5EF4-FFF2-40B4-BE49-F238E27FC236}">
              <a16:creationId xmlns:a16="http://schemas.microsoft.com/office/drawing/2014/main" id="{C38FC7EB-C77B-44C6-823F-93F4BEBED80E}"/>
            </a:ext>
          </a:extLst>
        </xdr:cNvPr>
        <xdr:cNvCxnSpPr/>
      </xdr:nvCxnSpPr>
      <xdr:spPr>
        <a:xfrm>
          <a:off x="3723894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135</xdr:col>
      <xdr:colOff>0</xdr:colOff>
      <xdr:row>11</xdr:row>
      <xdr:rowOff>45720</xdr:rowOff>
    </xdr:from>
    <xdr:to>
      <xdr:col>139</xdr:col>
      <xdr:colOff>0</xdr:colOff>
      <xdr:row>11</xdr:row>
      <xdr:rowOff>45720</xdr:rowOff>
    </xdr:to>
    <xdr:cxnSp macro="">
      <xdr:nvCxnSpPr>
        <xdr:cNvPr id="75" name="直線コネクタ 74">
          <a:extLst>
            <a:ext uri="{FF2B5EF4-FFF2-40B4-BE49-F238E27FC236}">
              <a16:creationId xmlns:a16="http://schemas.microsoft.com/office/drawing/2014/main" id="{C09A931C-59AC-4A96-85CB-9C76C454AF12}"/>
            </a:ext>
          </a:extLst>
        </xdr:cNvPr>
        <xdr:cNvCxnSpPr/>
      </xdr:nvCxnSpPr>
      <xdr:spPr>
        <a:xfrm>
          <a:off x="3723894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91440</xdr:colOff>
      <xdr:row>42</xdr:row>
      <xdr:rowOff>38100</xdr:rowOff>
    </xdr:from>
    <xdr:to>
      <xdr:col>131</xdr:col>
      <xdr:colOff>243840</xdr:colOff>
      <xdr:row>57</xdr:row>
      <xdr:rowOff>38100</xdr:rowOff>
    </xdr:to>
    <xdr:graphicFrame macro="">
      <xdr:nvGraphicFramePr>
        <xdr:cNvPr id="2" name="グラフ 1">
          <a:extLst>
            <a:ext uri="{FF2B5EF4-FFF2-40B4-BE49-F238E27FC236}">
              <a16:creationId xmlns:a16="http://schemas.microsoft.com/office/drawing/2014/main" id="{4172D58D-F247-C6A7-4E3B-2423A94C7F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123</xdr:col>
      <xdr:colOff>60960</xdr:colOff>
      <xdr:row>25</xdr:row>
      <xdr:rowOff>0</xdr:rowOff>
    </xdr:from>
    <xdr:to>
      <xdr:col>131</xdr:col>
      <xdr:colOff>344244</xdr:colOff>
      <xdr:row>32</xdr:row>
      <xdr:rowOff>91439</xdr:rowOff>
    </xdr:to>
    <xdr:sp macro="" textlink="">
      <xdr:nvSpPr>
        <xdr:cNvPr id="3" name="テキスト ボックス 2">
          <a:extLst>
            <a:ext uri="{FF2B5EF4-FFF2-40B4-BE49-F238E27FC236}">
              <a16:creationId xmlns:a16="http://schemas.microsoft.com/office/drawing/2014/main" id="{3AB646F0-ACA7-4079-A5A7-00B279AA40C3}"/>
            </a:ext>
          </a:extLst>
        </xdr:cNvPr>
        <xdr:cNvSpPr txBox="1"/>
      </xdr:nvSpPr>
      <xdr:spPr>
        <a:xfrm>
          <a:off x="3191256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22860</xdr:colOff>
      <xdr:row>10</xdr:row>
      <xdr:rowOff>38100</xdr:rowOff>
    </xdr:to>
    <xdr:sp macro="" textlink="">
      <xdr:nvSpPr>
        <xdr:cNvPr id="4" name="テキスト ボックス 3">
          <a:extLst>
            <a:ext uri="{FF2B5EF4-FFF2-40B4-BE49-F238E27FC236}">
              <a16:creationId xmlns:a16="http://schemas.microsoft.com/office/drawing/2014/main" id="{224C1503-17E3-4752-8F92-BC4FE25D42B8}"/>
            </a:ext>
          </a:extLst>
        </xdr:cNvPr>
        <xdr:cNvSpPr txBox="1"/>
      </xdr:nvSpPr>
      <xdr:spPr>
        <a:xfrm>
          <a:off x="1066800" y="274320"/>
          <a:ext cx="26060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25AA2CBB-0C90-44DE-898D-7FAE7460EC68}"/>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小４算</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40" name="直線コネクタ 39">
          <a:extLst>
            <a:ext uri="{FF2B5EF4-FFF2-40B4-BE49-F238E27FC236}">
              <a16:creationId xmlns:a16="http://schemas.microsoft.com/office/drawing/2014/main" id="{84B0794A-A26F-4C80-83BD-1CA4C030583A}"/>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F1FF4325-79AC-45D4-80E3-F430BD1ECF54}"/>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42" name="直線コネクタ 41">
          <a:extLst>
            <a:ext uri="{FF2B5EF4-FFF2-40B4-BE49-F238E27FC236}">
              <a16:creationId xmlns:a16="http://schemas.microsoft.com/office/drawing/2014/main" id="{B7C56CAC-1D77-4BD5-B5AA-5B318DDC4B9C}"/>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CDEEBECA-542E-4528-A28B-E4D9A05D2EF7}"/>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14193C84-EE7E-4A21-9FA2-AF3219994DD3}"/>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5" name="直線コネクタ 44">
          <a:extLst>
            <a:ext uri="{FF2B5EF4-FFF2-40B4-BE49-F238E27FC236}">
              <a16:creationId xmlns:a16="http://schemas.microsoft.com/office/drawing/2014/main" id="{C4B89091-F3C3-4867-827D-4AC6B13A1A00}"/>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6" name="直線コネクタ 45">
          <a:extLst>
            <a:ext uri="{FF2B5EF4-FFF2-40B4-BE49-F238E27FC236}">
              <a16:creationId xmlns:a16="http://schemas.microsoft.com/office/drawing/2014/main" id="{DD462DB7-5AFD-4DBF-9E3D-5A9403C962D6}"/>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7" name="直線コネクタ 46">
          <a:extLst>
            <a:ext uri="{FF2B5EF4-FFF2-40B4-BE49-F238E27FC236}">
              <a16:creationId xmlns:a16="http://schemas.microsoft.com/office/drawing/2014/main" id="{3083A0B0-6F27-4494-973F-31B7398A3C24}"/>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8" name="直線コネクタ 47">
          <a:extLst>
            <a:ext uri="{FF2B5EF4-FFF2-40B4-BE49-F238E27FC236}">
              <a16:creationId xmlns:a16="http://schemas.microsoft.com/office/drawing/2014/main" id="{7D6BBB07-4A87-4C6F-A003-ED7E5864FFF0}"/>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F8C6138B-6975-4D8B-8ABA-4AF7720BBF17}"/>
            </a:ext>
          </a:extLst>
        </xdr:cNvPr>
        <xdr:cNvSpPr txBox="1"/>
      </xdr:nvSpPr>
      <xdr:spPr>
        <a:xfrm>
          <a:off x="3902582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111</xdr:col>
      <xdr:colOff>0</xdr:colOff>
      <xdr:row>51</xdr:row>
      <xdr:rowOff>6626</xdr:rowOff>
    </xdr:from>
    <xdr:to>
      <xdr:col>122</xdr:col>
      <xdr:colOff>278295</xdr:colOff>
      <xdr:row>53</xdr:row>
      <xdr:rowOff>13253</xdr:rowOff>
    </xdr:to>
    <xdr:sp macro="" textlink="">
      <xdr:nvSpPr>
        <xdr:cNvPr id="50" name="正方形/長方形 49">
          <a:extLst>
            <a:ext uri="{FF2B5EF4-FFF2-40B4-BE49-F238E27FC236}">
              <a16:creationId xmlns:a16="http://schemas.microsoft.com/office/drawing/2014/main" id="{8B4F5340-B367-4A7E-9713-D44E2F1B4CDE}"/>
            </a:ext>
          </a:extLst>
        </xdr:cNvPr>
        <xdr:cNvSpPr/>
      </xdr:nvSpPr>
      <xdr:spPr>
        <a:xfrm>
          <a:off x="314782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7D37A163-501B-47FB-8594-9828F90E9FF9}"/>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7D37A163-501B-47FB-8594-9828F90E9FF9}"/>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132</xdr:col>
      <xdr:colOff>127069</xdr:colOff>
      <xdr:row>28</xdr:row>
      <xdr:rowOff>12721</xdr:rowOff>
    </xdr:from>
    <xdr:to>
      <xdr:col>132</xdr:col>
      <xdr:colOff>413646</xdr:colOff>
      <xdr:row>28</xdr:row>
      <xdr:rowOff>12721</xdr:rowOff>
    </xdr:to>
    <xdr:cxnSp macro="">
      <xdr:nvCxnSpPr>
        <xdr:cNvPr id="52" name="直線コネクタ 51">
          <a:extLst>
            <a:ext uri="{FF2B5EF4-FFF2-40B4-BE49-F238E27FC236}">
              <a16:creationId xmlns:a16="http://schemas.microsoft.com/office/drawing/2014/main" id="{3FC179A5-C8D4-4C17-AC83-55A1AFD8F0E4}"/>
            </a:ext>
          </a:extLst>
        </xdr:cNvPr>
        <xdr:cNvCxnSpPr/>
      </xdr:nvCxnSpPr>
      <xdr:spPr>
        <a:xfrm>
          <a:off x="3997204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236622</xdr:colOff>
      <xdr:row>27</xdr:row>
      <xdr:rowOff>16042</xdr:rowOff>
    </xdr:from>
    <xdr:to>
      <xdr:col>132</xdr:col>
      <xdr:colOff>293228</xdr:colOff>
      <xdr:row>27</xdr:row>
      <xdr:rowOff>159734</xdr:rowOff>
    </xdr:to>
    <xdr:sp macro="" textlink="">
      <xdr:nvSpPr>
        <xdr:cNvPr id="53" name="矢印: 下 52">
          <a:extLst>
            <a:ext uri="{FF2B5EF4-FFF2-40B4-BE49-F238E27FC236}">
              <a16:creationId xmlns:a16="http://schemas.microsoft.com/office/drawing/2014/main" id="{7E5ABF5F-3531-4CBE-913C-B3080FF79D1C}"/>
            </a:ext>
          </a:extLst>
        </xdr:cNvPr>
        <xdr:cNvSpPr/>
      </xdr:nvSpPr>
      <xdr:spPr>
        <a:xfrm>
          <a:off x="4008160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22860</xdr:colOff>
      <xdr:row>11</xdr:row>
      <xdr:rowOff>121920</xdr:rowOff>
    </xdr:from>
    <xdr:to>
      <xdr:col>70</xdr:col>
      <xdr:colOff>0</xdr:colOff>
      <xdr:row>20</xdr:row>
      <xdr:rowOff>38100</xdr:rowOff>
    </xdr:to>
    <xdr:sp macro="" textlink="">
      <xdr:nvSpPr>
        <xdr:cNvPr id="64" name="テキスト ボックス 63">
          <a:extLst>
            <a:ext uri="{FF2B5EF4-FFF2-40B4-BE49-F238E27FC236}">
              <a16:creationId xmlns:a16="http://schemas.microsoft.com/office/drawing/2014/main" id="{B3C933F4-B4D6-4885-BE59-5688D88DBDC9}"/>
            </a:ext>
          </a:extLst>
        </xdr:cNvPr>
        <xdr:cNvSpPr txBox="1"/>
      </xdr:nvSpPr>
      <xdr:spPr>
        <a:xfrm>
          <a:off x="18006060" y="1165860"/>
          <a:ext cx="289560" cy="1082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7620</xdr:colOff>
      <xdr:row>11</xdr:row>
      <xdr:rowOff>99060</xdr:rowOff>
    </xdr:from>
    <xdr:to>
      <xdr:col>57</xdr:col>
      <xdr:colOff>15240</xdr:colOff>
      <xdr:row>20</xdr:row>
      <xdr:rowOff>38100</xdr:rowOff>
    </xdr:to>
    <xdr:sp macro="" textlink="">
      <xdr:nvSpPr>
        <xdr:cNvPr id="65" name="テキスト ボックス 64">
          <a:extLst>
            <a:ext uri="{FF2B5EF4-FFF2-40B4-BE49-F238E27FC236}">
              <a16:creationId xmlns:a16="http://schemas.microsoft.com/office/drawing/2014/main" id="{5D316E2B-A788-4FD6-914B-A2943DC558D9}"/>
            </a:ext>
          </a:extLst>
        </xdr:cNvPr>
        <xdr:cNvSpPr txBox="1"/>
      </xdr:nvSpPr>
      <xdr:spPr>
        <a:xfrm>
          <a:off x="13662660" y="1143000"/>
          <a:ext cx="289560"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127</xdr:col>
      <xdr:colOff>0</xdr:colOff>
      <xdr:row>7</xdr:row>
      <xdr:rowOff>22860</xdr:rowOff>
    </xdr:from>
    <xdr:to>
      <xdr:col>131</xdr:col>
      <xdr:colOff>0</xdr:colOff>
      <xdr:row>7</xdr:row>
      <xdr:rowOff>22860</xdr:rowOff>
    </xdr:to>
    <xdr:cxnSp macro="">
      <xdr:nvCxnSpPr>
        <xdr:cNvPr id="2" name="直線コネクタ 1">
          <a:extLst>
            <a:ext uri="{FF2B5EF4-FFF2-40B4-BE49-F238E27FC236}">
              <a16:creationId xmlns:a16="http://schemas.microsoft.com/office/drawing/2014/main" id="{0B073631-B016-410E-A022-A26122FF3684}"/>
            </a:ext>
          </a:extLst>
        </xdr:cNvPr>
        <xdr:cNvCxnSpPr/>
      </xdr:nvCxnSpPr>
      <xdr:spPr>
        <a:xfrm>
          <a:off x="3675888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127</xdr:col>
      <xdr:colOff>0</xdr:colOff>
      <xdr:row>11</xdr:row>
      <xdr:rowOff>45720</xdr:rowOff>
    </xdr:from>
    <xdr:to>
      <xdr:col>131</xdr:col>
      <xdr:colOff>0</xdr:colOff>
      <xdr:row>11</xdr:row>
      <xdr:rowOff>45720</xdr:rowOff>
    </xdr:to>
    <xdr:cxnSp macro="">
      <xdr:nvCxnSpPr>
        <xdr:cNvPr id="3" name="直線コネクタ 2">
          <a:extLst>
            <a:ext uri="{FF2B5EF4-FFF2-40B4-BE49-F238E27FC236}">
              <a16:creationId xmlns:a16="http://schemas.microsoft.com/office/drawing/2014/main" id="{E6B3C9F8-7AD2-4BF1-B260-9BFED27721ED}"/>
            </a:ext>
          </a:extLst>
        </xdr:cNvPr>
        <xdr:cNvCxnSpPr/>
      </xdr:nvCxnSpPr>
      <xdr:spPr>
        <a:xfrm>
          <a:off x="3675888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22860</xdr:colOff>
      <xdr:row>11</xdr:row>
      <xdr:rowOff>121920</xdr:rowOff>
    </xdr:from>
    <xdr:to>
      <xdr:col>56</xdr:col>
      <xdr:colOff>15240</xdr:colOff>
      <xdr:row>20</xdr:row>
      <xdr:rowOff>45720</xdr:rowOff>
    </xdr:to>
    <xdr:sp macro="" textlink="">
      <xdr:nvSpPr>
        <xdr:cNvPr id="5" name="テキスト ボックス 4">
          <a:extLst>
            <a:ext uri="{FF2B5EF4-FFF2-40B4-BE49-F238E27FC236}">
              <a16:creationId xmlns:a16="http://schemas.microsoft.com/office/drawing/2014/main" id="{C1C1BAD3-AB78-AEF6-9C63-DB911E2C4E3F}"/>
            </a:ext>
          </a:extLst>
        </xdr:cNvPr>
        <xdr:cNvSpPr txBox="1"/>
      </xdr:nvSpPr>
      <xdr:spPr>
        <a:xfrm>
          <a:off x="13395960" y="1165860"/>
          <a:ext cx="274320" cy="1089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変化と関係</a:t>
          </a:r>
        </a:p>
      </xdr:txBody>
    </xdr:sp>
    <xdr:clientData/>
  </xdr:twoCellAnchor>
  <xdr:twoCellAnchor>
    <xdr:from>
      <xdr:col>68</xdr:col>
      <xdr:colOff>38100</xdr:colOff>
      <xdr:row>11</xdr:row>
      <xdr:rowOff>106680</xdr:rowOff>
    </xdr:from>
    <xdr:to>
      <xdr:col>69</xdr:col>
      <xdr:colOff>0</xdr:colOff>
      <xdr:row>20</xdr:row>
      <xdr:rowOff>30480</xdr:rowOff>
    </xdr:to>
    <xdr:sp macro="" textlink="">
      <xdr:nvSpPr>
        <xdr:cNvPr id="6" name="テキスト ボックス 5">
          <a:extLst>
            <a:ext uri="{FF2B5EF4-FFF2-40B4-BE49-F238E27FC236}">
              <a16:creationId xmlns:a16="http://schemas.microsoft.com/office/drawing/2014/main" id="{7F4D77DE-B2B0-66DA-A72C-2EF0E5579D85}"/>
            </a:ext>
          </a:extLst>
        </xdr:cNvPr>
        <xdr:cNvSpPr txBox="1"/>
      </xdr:nvSpPr>
      <xdr:spPr>
        <a:xfrm>
          <a:off x="17708880" y="1150620"/>
          <a:ext cx="274320" cy="1089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変化と関係</a:t>
          </a:r>
        </a:p>
      </xdr:txBody>
    </xdr:sp>
    <xdr:clientData/>
  </xdr:twoCellAnchor>
  <xdr:twoCellAnchor>
    <xdr:from>
      <xdr:col>110</xdr:col>
      <xdr:colOff>182880</xdr:colOff>
      <xdr:row>41</xdr:row>
      <xdr:rowOff>129540</xdr:rowOff>
    </xdr:from>
    <xdr:to>
      <xdr:col>123</xdr:col>
      <xdr:colOff>358140</xdr:colOff>
      <xdr:row>57</xdr:row>
      <xdr:rowOff>60966</xdr:rowOff>
    </xdr:to>
    <xdr:graphicFrame macro="">
      <xdr:nvGraphicFramePr>
        <xdr:cNvPr id="4" name="グラフ 3">
          <a:extLst>
            <a:ext uri="{FF2B5EF4-FFF2-40B4-BE49-F238E27FC236}">
              <a16:creationId xmlns:a16="http://schemas.microsoft.com/office/drawing/2014/main" id="{1F5D761F-1059-0258-1655-784317B5E4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115</xdr:col>
      <xdr:colOff>106680</xdr:colOff>
      <xdr:row>25</xdr:row>
      <xdr:rowOff>0</xdr:rowOff>
    </xdr:from>
    <xdr:to>
      <xdr:col>123</xdr:col>
      <xdr:colOff>389964</xdr:colOff>
      <xdr:row>32</xdr:row>
      <xdr:rowOff>91439</xdr:rowOff>
    </xdr:to>
    <xdr:sp macro="" textlink="">
      <xdr:nvSpPr>
        <xdr:cNvPr id="7" name="テキスト ボックス 6">
          <a:extLst>
            <a:ext uri="{FF2B5EF4-FFF2-40B4-BE49-F238E27FC236}">
              <a16:creationId xmlns:a16="http://schemas.microsoft.com/office/drawing/2014/main" id="{C81003A9-60EF-4D7F-B02F-D2B6EC0584FF}"/>
            </a:ext>
          </a:extLst>
        </xdr:cNvPr>
        <xdr:cNvSpPr txBox="1"/>
      </xdr:nvSpPr>
      <xdr:spPr>
        <a:xfrm>
          <a:off x="3131058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53340</xdr:colOff>
      <xdr:row>10</xdr:row>
      <xdr:rowOff>38100</xdr:rowOff>
    </xdr:to>
    <xdr:sp macro="" textlink="">
      <xdr:nvSpPr>
        <xdr:cNvPr id="8" name="テキスト ボックス 7">
          <a:extLst>
            <a:ext uri="{FF2B5EF4-FFF2-40B4-BE49-F238E27FC236}">
              <a16:creationId xmlns:a16="http://schemas.microsoft.com/office/drawing/2014/main" id="{2F389900-08ED-439F-B689-593F2DA80654}"/>
            </a:ext>
          </a:extLst>
        </xdr:cNvPr>
        <xdr:cNvSpPr txBox="1"/>
      </xdr:nvSpPr>
      <xdr:spPr>
        <a:xfrm>
          <a:off x="1066800" y="274320"/>
          <a:ext cx="267462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1" name="テキスト ボックス 40">
          <a:extLst>
            <a:ext uri="{FF2B5EF4-FFF2-40B4-BE49-F238E27FC236}">
              <a16:creationId xmlns:a16="http://schemas.microsoft.com/office/drawing/2014/main" id="{8F240F58-91ED-4331-988D-923E85BDA338}"/>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小４理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2" name="直線コネクタ 41">
          <a:extLst>
            <a:ext uri="{FF2B5EF4-FFF2-40B4-BE49-F238E27FC236}">
              <a16:creationId xmlns:a16="http://schemas.microsoft.com/office/drawing/2014/main" id="{F7D5FE67-4F4C-4C10-A940-F370A275C393}"/>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3" name="テキスト ボックス 42">
          <a:extLst>
            <a:ext uri="{FF2B5EF4-FFF2-40B4-BE49-F238E27FC236}">
              <a16:creationId xmlns:a16="http://schemas.microsoft.com/office/drawing/2014/main" id="{B42CAB41-42BD-47B4-BBB9-46D1A40F1C23}"/>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44" name="直線コネクタ 43">
          <a:extLst>
            <a:ext uri="{FF2B5EF4-FFF2-40B4-BE49-F238E27FC236}">
              <a16:creationId xmlns:a16="http://schemas.microsoft.com/office/drawing/2014/main" id="{EF2953CF-3550-4A03-938A-F67672039A45}"/>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5" name="直線コネクタ 44">
          <a:extLst>
            <a:ext uri="{FF2B5EF4-FFF2-40B4-BE49-F238E27FC236}">
              <a16:creationId xmlns:a16="http://schemas.microsoft.com/office/drawing/2014/main" id="{00A44B75-13C0-451A-91F8-94C5A4A1E340}"/>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6" name="直線コネクタ 45">
          <a:extLst>
            <a:ext uri="{FF2B5EF4-FFF2-40B4-BE49-F238E27FC236}">
              <a16:creationId xmlns:a16="http://schemas.microsoft.com/office/drawing/2014/main" id="{38B972AA-A07A-4441-93BF-4F19ADBE93F5}"/>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47" name="直線コネクタ 46">
          <a:extLst>
            <a:ext uri="{FF2B5EF4-FFF2-40B4-BE49-F238E27FC236}">
              <a16:creationId xmlns:a16="http://schemas.microsoft.com/office/drawing/2014/main" id="{1B0F8035-C38A-49AC-BB78-C418F93B49DA}"/>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48" name="直線コネクタ 47">
          <a:extLst>
            <a:ext uri="{FF2B5EF4-FFF2-40B4-BE49-F238E27FC236}">
              <a16:creationId xmlns:a16="http://schemas.microsoft.com/office/drawing/2014/main" id="{58BC776E-89A7-44CC-9558-9BC8E8E90229}"/>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49" name="直線コネクタ 48">
          <a:extLst>
            <a:ext uri="{FF2B5EF4-FFF2-40B4-BE49-F238E27FC236}">
              <a16:creationId xmlns:a16="http://schemas.microsoft.com/office/drawing/2014/main" id="{41AB7C6C-907D-4F12-97B3-8F420BC43D81}"/>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50" name="直線コネクタ 49">
          <a:extLst>
            <a:ext uri="{FF2B5EF4-FFF2-40B4-BE49-F238E27FC236}">
              <a16:creationId xmlns:a16="http://schemas.microsoft.com/office/drawing/2014/main" id="{15177829-521E-435E-B315-872AA2FAFD9C}"/>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137</xdr:col>
      <xdr:colOff>392425</xdr:colOff>
      <xdr:row>30</xdr:row>
      <xdr:rowOff>138450</xdr:rowOff>
    </xdr:from>
    <xdr:ext cx="65" cy="172227"/>
    <xdr:sp macro="" textlink="">
      <xdr:nvSpPr>
        <xdr:cNvPr id="51" name="テキスト ボックス 50">
          <a:extLst>
            <a:ext uri="{FF2B5EF4-FFF2-40B4-BE49-F238E27FC236}">
              <a16:creationId xmlns:a16="http://schemas.microsoft.com/office/drawing/2014/main" id="{35F1F2A0-26CE-460A-89D3-250C836BADE4}"/>
            </a:ext>
          </a:extLst>
        </xdr:cNvPr>
        <xdr:cNvSpPr txBox="1"/>
      </xdr:nvSpPr>
      <xdr:spPr>
        <a:xfrm>
          <a:off x="3867530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118</xdr:col>
      <xdr:colOff>0</xdr:colOff>
      <xdr:row>51</xdr:row>
      <xdr:rowOff>6626</xdr:rowOff>
    </xdr:from>
    <xdr:to>
      <xdr:col>129</xdr:col>
      <xdr:colOff>278295</xdr:colOff>
      <xdr:row>53</xdr:row>
      <xdr:rowOff>13253</xdr:rowOff>
    </xdr:to>
    <xdr:sp macro="" textlink="">
      <xdr:nvSpPr>
        <xdr:cNvPr id="52" name="正方形/長方形 51">
          <a:extLst>
            <a:ext uri="{FF2B5EF4-FFF2-40B4-BE49-F238E27FC236}">
              <a16:creationId xmlns:a16="http://schemas.microsoft.com/office/drawing/2014/main" id="{95788C9A-B083-447E-90D1-9D5378F98A01}"/>
            </a:ext>
          </a:extLst>
        </xdr:cNvPr>
        <xdr:cNvSpPr/>
      </xdr:nvSpPr>
      <xdr:spPr>
        <a:xfrm>
          <a:off x="3112770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139</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3" name="テキスト ボックス 52">
              <a:extLst>
                <a:ext uri="{FF2B5EF4-FFF2-40B4-BE49-F238E27FC236}">
                  <a16:creationId xmlns:a16="http://schemas.microsoft.com/office/drawing/2014/main" id="{1C71011D-9D4C-4F68-AE4D-D1D2C7FD8740}"/>
                </a:ext>
              </a:extLst>
            </xdr:cNvPr>
            <xdr:cNvSpPr txBox="1"/>
          </xdr:nvSpPr>
          <xdr:spPr>
            <a:xfrm>
              <a:off x="3950195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3" name="テキスト ボックス 52">
              <a:extLst>
                <a:ext uri="{FF2B5EF4-FFF2-40B4-BE49-F238E27FC236}">
                  <a16:creationId xmlns:a16="http://schemas.microsoft.com/office/drawing/2014/main" id="{1C71011D-9D4C-4F68-AE4D-D1D2C7FD8740}"/>
                </a:ext>
              </a:extLst>
            </xdr:cNvPr>
            <xdr:cNvSpPr txBox="1"/>
          </xdr:nvSpPr>
          <xdr:spPr>
            <a:xfrm>
              <a:off x="3950195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139</xdr:col>
      <xdr:colOff>127069</xdr:colOff>
      <xdr:row>28</xdr:row>
      <xdr:rowOff>12721</xdr:rowOff>
    </xdr:from>
    <xdr:to>
      <xdr:col>139</xdr:col>
      <xdr:colOff>413646</xdr:colOff>
      <xdr:row>28</xdr:row>
      <xdr:rowOff>12721</xdr:rowOff>
    </xdr:to>
    <xdr:cxnSp macro="">
      <xdr:nvCxnSpPr>
        <xdr:cNvPr id="54" name="直線コネクタ 53">
          <a:extLst>
            <a:ext uri="{FF2B5EF4-FFF2-40B4-BE49-F238E27FC236}">
              <a16:creationId xmlns:a16="http://schemas.microsoft.com/office/drawing/2014/main" id="{28FCC6A4-EB91-46F3-8161-A962EBD1E29B}"/>
            </a:ext>
          </a:extLst>
        </xdr:cNvPr>
        <xdr:cNvCxnSpPr/>
      </xdr:nvCxnSpPr>
      <xdr:spPr>
        <a:xfrm>
          <a:off x="3962152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139</xdr:col>
      <xdr:colOff>236622</xdr:colOff>
      <xdr:row>27</xdr:row>
      <xdr:rowOff>16042</xdr:rowOff>
    </xdr:from>
    <xdr:to>
      <xdr:col>139</xdr:col>
      <xdr:colOff>293228</xdr:colOff>
      <xdr:row>27</xdr:row>
      <xdr:rowOff>159734</xdr:rowOff>
    </xdr:to>
    <xdr:sp macro="" textlink="">
      <xdr:nvSpPr>
        <xdr:cNvPr id="55" name="矢印: 下 54">
          <a:extLst>
            <a:ext uri="{FF2B5EF4-FFF2-40B4-BE49-F238E27FC236}">
              <a16:creationId xmlns:a16="http://schemas.microsoft.com/office/drawing/2014/main" id="{380B48B3-CED0-4F9B-A858-6BDAC6CD0B08}"/>
            </a:ext>
          </a:extLst>
        </xdr:cNvPr>
        <xdr:cNvSpPr/>
      </xdr:nvSpPr>
      <xdr:spPr>
        <a:xfrm>
          <a:off x="3973108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0</xdr:colOff>
      <xdr:row>7</xdr:row>
      <xdr:rowOff>22860</xdr:rowOff>
    </xdr:from>
    <xdr:to>
      <xdr:col>138</xdr:col>
      <xdr:colOff>0</xdr:colOff>
      <xdr:row>7</xdr:row>
      <xdr:rowOff>22860</xdr:rowOff>
    </xdr:to>
    <xdr:cxnSp macro="">
      <xdr:nvCxnSpPr>
        <xdr:cNvPr id="76" name="直線コネクタ 75">
          <a:extLst>
            <a:ext uri="{FF2B5EF4-FFF2-40B4-BE49-F238E27FC236}">
              <a16:creationId xmlns:a16="http://schemas.microsoft.com/office/drawing/2014/main" id="{C803F685-6FAB-4444-931D-CA821D5D5FB6}"/>
            </a:ext>
          </a:extLst>
        </xdr:cNvPr>
        <xdr:cNvCxnSpPr/>
      </xdr:nvCxnSpPr>
      <xdr:spPr>
        <a:xfrm>
          <a:off x="3675888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134</xdr:col>
      <xdr:colOff>0</xdr:colOff>
      <xdr:row>11</xdr:row>
      <xdr:rowOff>45720</xdr:rowOff>
    </xdr:from>
    <xdr:to>
      <xdr:col>138</xdr:col>
      <xdr:colOff>0</xdr:colOff>
      <xdr:row>11</xdr:row>
      <xdr:rowOff>45720</xdr:rowOff>
    </xdr:to>
    <xdr:cxnSp macro="">
      <xdr:nvCxnSpPr>
        <xdr:cNvPr id="77" name="直線コネクタ 76">
          <a:extLst>
            <a:ext uri="{FF2B5EF4-FFF2-40B4-BE49-F238E27FC236}">
              <a16:creationId xmlns:a16="http://schemas.microsoft.com/office/drawing/2014/main" id="{14B05239-754F-43EF-B165-64C8120C336E}"/>
            </a:ext>
          </a:extLst>
        </xdr:cNvPr>
        <xdr:cNvCxnSpPr/>
      </xdr:nvCxnSpPr>
      <xdr:spPr>
        <a:xfrm>
          <a:off x="3675888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15240</xdr:colOff>
      <xdr:row>11</xdr:row>
      <xdr:rowOff>106680</xdr:rowOff>
    </xdr:from>
    <xdr:to>
      <xdr:col>59</xdr:col>
      <xdr:colOff>30480</xdr:colOff>
      <xdr:row>20</xdr:row>
      <xdr:rowOff>22860</xdr:rowOff>
    </xdr:to>
    <xdr:sp macro="" textlink="">
      <xdr:nvSpPr>
        <xdr:cNvPr id="78" name="テキスト ボックス 77">
          <a:extLst>
            <a:ext uri="{FF2B5EF4-FFF2-40B4-BE49-F238E27FC236}">
              <a16:creationId xmlns:a16="http://schemas.microsoft.com/office/drawing/2014/main" id="{D5192843-9C04-4B74-BB3B-856E593A9A32}"/>
            </a:ext>
          </a:extLst>
        </xdr:cNvPr>
        <xdr:cNvSpPr txBox="1"/>
      </xdr:nvSpPr>
      <xdr:spPr>
        <a:xfrm>
          <a:off x="12451080" y="1150620"/>
          <a:ext cx="289560" cy="1082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エネルギー</a:t>
          </a:r>
        </a:p>
      </xdr:txBody>
    </xdr:sp>
    <xdr:clientData/>
  </xdr:twoCellAnchor>
  <xdr:twoCellAnchor>
    <xdr:from>
      <xdr:col>71</xdr:col>
      <xdr:colOff>38100</xdr:colOff>
      <xdr:row>11</xdr:row>
      <xdr:rowOff>83820</xdr:rowOff>
    </xdr:from>
    <xdr:to>
      <xdr:col>72</xdr:col>
      <xdr:colOff>15240</xdr:colOff>
      <xdr:row>20</xdr:row>
      <xdr:rowOff>38100</xdr:rowOff>
    </xdr:to>
    <xdr:sp macro="" textlink="">
      <xdr:nvSpPr>
        <xdr:cNvPr id="79" name="テキスト ボックス 78">
          <a:extLst>
            <a:ext uri="{FF2B5EF4-FFF2-40B4-BE49-F238E27FC236}">
              <a16:creationId xmlns:a16="http://schemas.microsoft.com/office/drawing/2014/main" id="{FA1217ED-E4CB-407D-BFB6-7C954F6C13D6}"/>
            </a:ext>
          </a:extLst>
        </xdr:cNvPr>
        <xdr:cNvSpPr txBox="1"/>
      </xdr:nvSpPr>
      <xdr:spPr>
        <a:xfrm>
          <a:off x="16626840" y="1127760"/>
          <a:ext cx="289560" cy="1120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エネルギー</a:t>
          </a:r>
        </a:p>
      </xdr:txBody>
    </xdr:sp>
    <xdr:clientData/>
  </xdr:twoCellAnchor>
  <xdr:twoCellAnchor>
    <xdr:from>
      <xdr:col>117</xdr:col>
      <xdr:colOff>182880</xdr:colOff>
      <xdr:row>41</xdr:row>
      <xdr:rowOff>152400</xdr:rowOff>
    </xdr:from>
    <xdr:to>
      <xdr:col>130</xdr:col>
      <xdr:colOff>373380</xdr:colOff>
      <xdr:row>55</xdr:row>
      <xdr:rowOff>160020</xdr:rowOff>
    </xdr:to>
    <xdr:graphicFrame macro="">
      <xdr:nvGraphicFramePr>
        <xdr:cNvPr id="2" name="グラフ 1">
          <a:extLst>
            <a:ext uri="{FF2B5EF4-FFF2-40B4-BE49-F238E27FC236}">
              <a16:creationId xmlns:a16="http://schemas.microsoft.com/office/drawing/2014/main" id="{0C6ABCCE-C6A5-2628-564E-8E0AD10E8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122</xdr:col>
      <xdr:colOff>106680</xdr:colOff>
      <xdr:row>25</xdr:row>
      <xdr:rowOff>0</xdr:rowOff>
    </xdr:from>
    <xdr:to>
      <xdr:col>130</xdr:col>
      <xdr:colOff>389964</xdr:colOff>
      <xdr:row>32</xdr:row>
      <xdr:rowOff>91439</xdr:rowOff>
    </xdr:to>
    <xdr:sp macro="" textlink="">
      <xdr:nvSpPr>
        <xdr:cNvPr id="3" name="テキスト ボックス 2">
          <a:extLst>
            <a:ext uri="{FF2B5EF4-FFF2-40B4-BE49-F238E27FC236}">
              <a16:creationId xmlns:a16="http://schemas.microsoft.com/office/drawing/2014/main" id="{820EFB25-57CA-41A2-9959-62433BACEC15}"/>
            </a:ext>
          </a:extLst>
        </xdr:cNvPr>
        <xdr:cNvSpPr txBox="1"/>
      </xdr:nvSpPr>
      <xdr:spPr>
        <a:xfrm>
          <a:off x="3147060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76200</xdr:colOff>
      <xdr:row>10</xdr:row>
      <xdr:rowOff>38100</xdr:rowOff>
    </xdr:to>
    <xdr:sp macro="" textlink="">
      <xdr:nvSpPr>
        <xdr:cNvPr id="4" name="テキスト ボックス 3">
          <a:extLst>
            <a:ext uri="{FF2B5EF4-FFF2-40B4-BE49-F238E27FC236}">
              <a16:creationId xmlns:a16="http://schemas.microsoft.com/office/drawing/2014/main" id="{5F027AF3-D2C2-4385-A92F-A046A5C2F4B1}"/>
            </a:ext>
          </a:extLst>
        </xdr:cNvPr>
        <xdr:cNvSpPr txBox="1"/>
      </xdr:nvSpPr>
      <xdr:spPr>
        <a:xfrm>
          <a:off x="1066800" y="274320"/>
          <a:ext cx="265938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15</xdr:row>
      <xdr:rowOff>76200</xdr:rowOff>
    </xdr:to>
    <xdr:sp macro="" textlink="">
      <xdr:nvSpPr>
        <xdr:cNvPr id="34" name="テキスト ボックス 33">
          <a:extLst>
            <a:ext uri="{FF2B5EF4-FFF2-40B4-BE49-F238E27FC236}">
              <a16:creationId xmlns:a16="http://schemas.microsoft.com/office/drawing/2014/main" id="{5D954580-0DF4-46D2-A0B2-A372826B326F}"/>
            </a:ext>
          </a:extLst>
        </xdr:cNvPr>
        <xdr:cNvSpPr txBox="1"/>
      </xdr:nvSpPr>
      <xdr:spPr>
        <a:xfrm>
          <a:off x="4389120" y="495300"/>
          <a:ext cx="24765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国語の学習で学んだ言葉や文をふだんの生活の中で生かそうとしていますか。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今回のテストでむずかしいと思う問題もがんばろうと思いますか。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めあてや進め方に注意して話し合おうとしていますか。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相手やめあてを考えて、つたえたいことを文章にしようとしていますか。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文章を読んで分かったことをもとに、感想や考えをもとうとしていますか。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441960</xdr:colOff>
      <xdr:row>18</xdr:row>
      <xdr:rowOff>121920</xdr:rowOff>
    </xdr:to>
    <xdr:sp macro="" textlink="">
      <xdr:nvSpPr>
        <xdr:cNvPr id="35" name="テキスト ボックス 34">
          <a:extLst>
            <a:ext uri="{FF2B5EF4-FFF2-40B4-BE49-F238E27FC236}">
              <a16:creationId xmlns:a16="http://schemas.microsoft.com/office/drawing/2014/main" id="{6CB7C726-F7D6-462C-8A07-AF1D8EC49A7A}"/>
            </a:ext>
          </a:extLst>
        </xdr:cNvPr>
        <xdr:cNvSpPr txBox="1"/>
      </xdr:nvSpPr>
      <xdr:spPr>
        <a:xfrm>
          <a:off x="11498580" y="487680"/>
          <a:ext cx="2758440" cy="3375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進んで社会科の学習に取り組みましたか。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社会科の学習で調べたことや話し合ったことをまとめ、よりよいかいけつ方法を考えようとしましたか。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社会科で学習したことを、自分の生活に生かそうとしていますか。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千葉県の昔のことや昔の人々の考えを学習して、千葉県のことがより好きになりましたか。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千葉県のよいところを生かして生活していくための方法をこれからも考えていこうと思いますか。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35</xdr:row>
      <xdr:rowOff>198120</xdr:rowOff>
    </xdr:from>
    <xdr:to>
      <xdr:col>10</xdr:col>
      <xdr:colOff>236220</xdr:colOff>
      <xdr:row>45</xdr:row>
      <xdr:rowOff>129540</xdr:rowOff>
    </xdr:to>
    <xdr:graphicFrame macro="">
      <xdr:nvGraphicFramePr>
        <xdr:cNvPr id="36" name="グラフ 35">
          <a:extLst>
            <a:ext uri="{FF2B5EF4-FFF2-40B4-BE49-F238E27FC236}">
              <a16:creationId xmlns:a16="http://schemas.microsoft.com/office/drawing/2014/main" id="{C9E6D47F-6ACA-4DAF-A38D-7FB1E221F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83820</xdr:rowOff>
    </xdr:from>
    <xdr:to>
      <xdr:col>12</xdr:col>
      <xdr:colOff>449580</xdr:colOff>
      <xdr:row>36</xdr:row>
      <xdr:rowOff>0</xdr:rowOff>
    </xdr:to>
    <xdr:graphicFrame macro="">
      <xdr:nvGraphicFramePr>
        <xdr:cNvPr id="37" name="グラフ 36">
          <a:extLst>
            <a:ext uri="{FF2B5EF4-FFF2-40B4-BE49-F238E27FC236}">
              <a16:creationId xmlns:a16="http://schemas.microsoft.com/office/drawing/2014/main" id="{D6D81730-E1AE-4F6E-85D7-CCFA69CBE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68580</xdr:rowOff>
    </xdr:from>
    <xdr:to>
      <xdr:col>10</xdr:col>
      <xdr:colOff>236220</xdr:colOff>
      <xdr:row>35</xdr:row>
      <xdr:rowOff>198120</xdr:rowOff>
    </xdr:to>
    <xdr:graphicFrame macro="">
      <xdr:nvGraphicFramePr>
        <xdr:cNvPr id="38" name="グラフ 37">
          <a:extLst>
            <a:ext uri="{FF2B5EF4-FFF2-40B4-BE49-F238E27FC236}">
              <a16:creationId xmlns:a16="http://schemas.microsoft.com/office/drawing/2014/main" id="{ACD61180-33EE-46A1-B8B2-E7AAF5D9C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304800</xdr:colOff>
      <xdr:row>16</xdr:row>
      <xdr:rowOff>160020</xdr:rowOff>
    </xdr:from>
    <xdr:to>
      <xdr:col>12</xdr:col>
      <xdr:colOff>457200</xdr:colOff>
      <xdr:row>26</xdr:row>
      <xdr:rowOff>7620</xdr:rowOff>
    </xdr:to>
    <xdr:graphicFrame macro="">
      <xdr:nvGraphicFramePr>
        <xdr:cNvPr id="39" name="グラフ 38">
          <a:extLst>
            <a:ext uri="{FF2B5EF4-FFF2-40B4-BE49-F238E27FC236}">
              <a16:creationId xmlns:a16="http://schemas.microsoft.com/office/drawing/2014/main" id="{272FE424-BF07-4F27-862A-AC48C361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16</xdr:row>
      <xdr:rowOff>148590</xdr:rowOff>
    </xdr:from>
    <xdr:to>
      <xdr:col>10</xdr:col>
      <xdr:colOff>228600</xdr:colOff>
      <xdr:row>26</xdr:row>
      <xdr:rowOff>0</xdr:rowOff>
    </xdr:to>
    <xdr:graphicFrame macro="">
      <xdr:nvGraphicFramePr>
        <xdr:cNvPr id="40" name="グラフ 39">
          <a:extLst>
            <a:ext uri="{FF2B5EF4-FFF2-40B4-BE49-F238E27FC236}">
              <a16:creationId xmlns:a16="http://schemas.microsoft.com/office/drawing/2014/main" id="{0A1A9555-33BA-4311-B9D2-C6227DC678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41" name="グラフ 40">
          <a:extLst>
            <a:ext uri="{FF2B5EF4-FFF2-40B4-BE49-F238E27FC236}">
              <a16:creationId xmlns:a16="http://schemas.microsoft.com/office/drawing/2014/main" id="{D351AA47-77A9-43BA-ADCA-E778F9760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42" name="グラフ 41">
          <a:extLst>
            <a:ext uri="{FF2B5EF4-FFF2-40B4-BE49-F238E27FC236}">
              <a16:creationId xmlns:a16="http://schemas.microsoft.com/office/drawing/2014/main" id="{72BADA36-6D9C-407E-9BC8-9305189CD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43" name="グラフ 42">
          <a:extLst>
            <a:ext uri="{FF2B5EF4-FFF2-40B4-BE49-F238E27FC236}">
              <a16:creationId xmlns:a16="http://schemas.microsoft.com/office/drawing/2014/main" id="{B9F48510-DAA4-4261-A4C2-653F9D90F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44" name="グラフ 43">
          <a:extLst>
            <a:ext uri="{FF2B5EF4-FFF2-40B4-BE49-F238E27FC236}">
              <a16:creationId xmlns:a16="http://schemas.microsoft.com/office/drawing/2014/main" id="{35156098-04A6-4ECD-BA88-F40E40D94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45" name="グラフ 44">
          <a:extLst>
            <a:ext uri="{FF2B5EF4-FFF2-40B4-BE49-F238E27FC236}">
              <a16:creationId xmlns:a16="http://schemas.microsoft.com/office/drawing/2014/main" id="{90871C0F-C6F8-450F-91AC-173E69602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137160</xdr:colOff>
      <xdr:row>47</xdr:row>
      <xdr:rowOff>83820</xdr:rowOff>
    </xdr:from>
    <xdr:to>
      <xdr:col>9</xdr:col>
      <xdr:colOff>419100</xdr:colOff>
      <xdr:row>48</xdr:row>
      <xdr:rowOff>160020</xdr:rowOff>
    </xdr:to>
    <xdr:sp macro="" textlink="">
      <xdr:nvSpPr>
        <xdr:cNvPr id="46" name="テキスト ボックス 45">
          <a:extLst>
            <a:ext uri="{FF2B5EF4-FFF2-40B4-BE49-F238E27FC236}">
              <a16:creationId xmlns:a16="http://schemas.microsoft.com/office/drawing/2014/main" id="{27628042-AFD0-43F6-93D1-2808E49D2F27}"/>
            </a:ext>
          </a:extLst>
        </xdr:cNvPr>
        <xdr:cNvSpPr txBox="1"/>
      </xdr:nvSpPr>
      <xdr:spPr>
        <a:xfrm>
          <a:off x="488442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487680</xdr:colOff>
      <xdr:row>47</xdr:row>
      <xdr:rowOff>30481</xdr:rowOff>
    </xdr:from>
    <xdr:to>
      <xdr:col>9</xdr:col>
      <xdr:colOff>198120</xdr:colOff>
      <xdr:row>49</xdr:row>
      <xdr:rowOff>7620</xdr:rowOff>
    </xdr:to>
    <xdr:pic>
      <xdr:nvPicPr>
        <xdr:cNvPr id="47" name="図 46">
          <a:extLst>
            <a:ext uri="{FF2B5EF4-FFF2-40B4-BE49-F238E27FC236}">
              <a16:creationId xmlns:a16="http://schemas.microsoft.com/office/drawing/2014/main" id="{0FC7DEE3-3D17-4EEE-AC04-3F60BDDDFB0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07180" y="9768841"/>
          <a:ext cx="838200" cy="403859"/>
        </a:xfrm>
        <a:prstGeom prst="rect">
          <a:avLst/>
        </a:prstGeom>
      </xdr:spPr>
    </xdr:pic>
    <xdr:clientData/>
  </xdr:twoCellAnchor>
  <xdr:twoCellAnchor editAs="oneCell">
    <xdr:from>
      <xdr:col>9</xdr:col>
      <xdr:colOff>396241</xdr:colOff>
      <xdr:row>47</xdr:row>
      <xdr:rowOff>30480</xdr:rowOff>
    </xdr:from>
    <xdr:to>
      <xdr:col>10</xdr:col>
      <xdr:colOff>251461</xdr:colOff>
      <xdr:row>49</xdr:row>
      <xdr:rowOff>68580</xdr:rowOff>
    </xdr:to>
    <xdr:pic>
      <xdr:nvPicPr>
        <xdr:cNvPr id="48" name="図 47">
          <a:extLst>
            <a:ext uri="{FF2B5EF4-FFF2-40B4-BE49-F238E27FC236}">
              <a16:creationId xmlns:a16="http://schemas.microsoft.com/office/drawing/2014/main" id="{171EB1EE-49A8-45D2-B275-59C19C05149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43501" y="9768840"/>
          <a:ext cx="487680" cy="464820"/>
        </a:xfrm>
        <a:prstGeom prst="rect">
          <a:avLst/>
        </a:prstGeom>
      </xdr:spPr>
    </xdr:pic>
    <xdr:clientData/>
  </xdr:twoCellAnchor>
  <xdr:twoCellAnchor editAs="oneCell">
    <xdr:from>
      <xdr:col>8</xdr:col>
      <xdr:colOff>114300</xdr:colOff>
      <xdr:row>49</xdr:row>
      <xdr:rowOff>83820</xdr:rowOff>
    </xdr:from>
    <xdr:to>
      <xdr:col>8</xdr:col>
      <xdr:colOff>594360</xdr:colOff>
      <xdr:row>51</xdr:row>
      <xdr:rowOff>144779</xdr:rowOff>
    </xdr:to>
    <xdr:pic>
      <xdr:nvPicPr>
        <xdr:cNvPr id="49" name="図 48">
          <a:extLst>
            <a:ext uri="{FF2B5EF4-FFF2-40B4-BE49-F238E27FC236}">
              <a16:creationId xmlns:a16="http://schemas.microsoft.com/office/drawing/2014/main" id="{00A3AA65-5F27-4E91-85CC-EED31B56E80A}"/>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29100" y="10248900"/>
          <a:ext cx="480060" cy="487679"/>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50" name="テキスト ボックス 49">
          <a:extLst>
            <a:ext uri="{FF2B5EF4-FFF2-40B4-BE49-F238E27FC236}">
              <a16:creationId xmlns:a16="http://schemas.microsoft.com/office/drawing/2014/main" id="{1B09F941-07AF-417C-938F-E6E305CF9554}"/>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36</xdr:row>
      <xdr:rowOff>152400</xdr:rowOff>
    </xdr:from>
    <xdr:to>
      <xdr:col>12</xdr:col>
      <xdr:colOff>480060</xdr:colOff>
      <xdr:row>43</xdr:row>
      <xdr:rowOff>60960</xdr:rowOff>
    </xdr:to>
    <xdr:sp macro="" textlink="">
      <xdr:nvSpPr>
        <xdr:cNvPr id="51" name="テキスト ボックス 50">
          <a:extLst>
            <a:ext uri="{FF2B5EF4-FFF2-40B4-BE49-F238E27FC236}">
              <a16:creationId xmlns:a16="http://schemas.microsoft.com/office/drawing/2014/main" id="{6A81453E-563F-4C71-BF4D-1B15274779C1}"/>
            </a:ext>
          </a:extLst>
        </xdr:cNvPr>
        <xdr:cNvSpPr txBox="1"/>
      </xdr:nvSpPr>
      <xdr:spPr>
        <a:xfrm>
          <a:off x="5646420" y="75971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441960</xdr:colOff>
      <xdr:row>13</xdr:row>
      <xdr:rowOff>190500</xdr:rowOff>
    </xdr:to>
    <xdr:sp macro="" textlink="">
      <xdr:nvSpPr>
        <xdr:cNvPr id="52" name="テキスト ボックス 51">
          <a:extLst>
            <a:ext uri="{FF2B5EF4-FFF2-40B4-BE49-F238E27FC236}">
              <a16:creationId xmlns:a16="http://schemas.microsoft.com/office/drawing/2014/main" id="{28E7078B-E1E8-41AB-AC7B-C16AB0B5FD13}"/>
            </a:ext>
          </a:extLst>
        </xdr:cNvPr>
        <xdr:cNvSpPr txBox="1"/>
      </xdr:nvSpPr>
      <xdr:spPr>
        <a:xfrm>
          <a:off x="18691860" y="487680"/>
          <a:ext cx="2758440" cy="241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算数の学習は楽しいですか。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算数の学習では、問題をといたり、授業で学んだりしたことをふり返っていますか。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算数の学習では、自分の考えや友達の考えを比べて、よりよい方法を見つけようとしていますか。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算数の学習では、ねばり強く考えていますか。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算数で学習したことを、生活や学習に活用しようとしていますか。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18</xdr:row>
      <xdr:rowOff>15240</xdr:rowOff>
    </xdr:from>
    <xdr:to>
      <xdr:col>36</xdr:col>
      <xdr:colOff>274320</xdr:colOff>
      <xdr:row>27</xdr:row>
      <xdr:rowOff>121920</xdr:rowOff>
    </xdr:to>
    <xdr:graphicFrame macro="">
      <xdr:nvGraphicFramePr>
        <xdr:cNvPr id="53" name="グラフ 52">
          <a:extLst>
            <a:ext uri="{FF2B5EF4-FFF2-40B4-BE49-F238E27FC236}">
              <a16:creationId xmlns:a16="http://schemas.microsoft.com/office/drawing/2014/main" id="{D3702FA2-D1AF-459E-B66E-6FE0A8DE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18</xdr:row>
      <xdr:rowOff>7620</xdr:rowOff>
    </xdr:from>
    <xdr:to>
      <xdr:col>38</xdr:col>
      <xdr:colOff>464820</xdr:colOff>
      <xdr:row>27</xdr:row>
      <xdr:rowOff>114300</xdr:rowOff>
    </xdr:to>
    <xdr:graphicFrame macro="">
      <xdr:nvGraphicFramePr>
        <xdr:cNvPr id="54" name="グラフ 53">
          <a:extLst>
            <a:ext uri="{FF2B5EF4-FFF2-40B4-BE49-F238E27FC236}">
              <a16:creationId xmlns:a16="http://schemas.microsoft.com/office/drawing/2014/main" id="{5D1731CD-ABD2-4497-A114-AD0E1EF20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27</xdr:row>
      <xdr:rowOff>194310</xdr:rowOff>
    </xdr:from>
    <xdr:to>
      <xdr:col>36</xdr:col>
      <xdr:colOff>251460</xdr:colOff>
      <xdr:row>37</xdr:row>
      <xdr:rowOff>106680</xdr:rowOff>
    </xdr:to>
    <xdr:graphicFrame macro="">
      <xdr:nvGraphicFramePr>
        <xdr:cNvPr id="55" name="グラフ 54">
          <a:extLst>
            <a:ext uri="{FF2B5EF4-FFF2-40B4-BE49-F238E27FC236}">
              <a16:creationId xmlns:a16="http://schemas.microsoft.com/office/drawing/2014/main" id="{5ABDF67E-924D-48EE-9D57-D4DAF9911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27</xdr:row>
      <xdr:rowOff>198120</xdr:rowOff>
    </xdr:from>
    <xdr:to>
      <xdr:col>38</xdr:col>
      <xdr:colOff>441960</xdr:colOff>
      <xdr:row>37</xdr:row>
      <xdr:rowOff>91440</xdr:rowOff>
    </xdr:to>
    <xdr:graphicFrame macro="">
      <xdr:nvGraphicFramePr>
        <xdr:cNvPr id="56" name="グラフ 55">
          <a:extLst>
            <a:ext uri="{FF2B5EF4-FFF2-40B4-BE49-F238E27FC236}">
              <a16:creationId xmlns:a16="http://schemas.microsoft.com/office/drawing/2014/main" id="{29929562-6302-4DB0-832D-E582C2CD7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37</xdr:row>
      <xdr:rowOff>179070</xdr:rowOff>
    </xdr:from>
    <xdr:to>
      <xdr:col>36</xdr:col>
      <xdr:colOff>236220</xdr:colOff>
      <xdr:row>47</xdr:row>
      <xdr:rowOff>83820</xdr:rowOff>
    </xdr:to>
    <xdr:graphicFrame macro="">
      <xdr:nvGraphicFramePr>
        <xdr:cNvPr id="57" name="グラフ 56">
          <a:extLst>
            <a:ext uri="{FF2B5EF4-FFF2-40B4-BE49-F238E27FC236}">
              <a16:creationId xmlns:a16="http://schemas.microsoft.com/office/drawing/2014/main" id="{AF419E89-B982-4A6D-8F78-7386CC08E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37</xdr:row>
      <xdr:rowOff>152400</xdr:rowOff>
    </xdr:from>
    <xdr:to>
      <xdr:col>38</xdr:col>
      <xdr:colOff>480060</xdr:colOff>
      <xdr:row>44</xdr:row>
      <xdr:rowOff>53340</xdr:rowOff>
    </xdr:to>
    <xdr:sp macro="" textlink="">
      <xdr:nvSpPr>
        <xdr:cNvPr id="58" name="テキスト ボックス 57">
          <a:extLst>
            <a:ext uri="{FF2B5EF4-FFF2-40B4-BE49-F238E27FC236}">
              <a16:creationId xmlns:a16="http://schemas.microsoft.com/office/drawing/2014/main" id="{D4AE439D-6757-4252-BF35-DAF0D0A51A6D}"/>
            </a:ext>
          </a:extLst>
        </xdr:cNvPr>
        <xdr:cNvSpPr txBox="1"/>
      </xdr:nvSpPr>
      <xdr:spPr>
        <a:xfrm>
          <a:off x="20010120" y="780288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47</xdr:col>
      <xdr:colOff>213360</xdr:colOff>
      <xdr:row>2</xdr:row>
      <xdr:rowOff>38100</xdr:rowOff>
    </xdr:from>
    <xdr:to>
      <xdr:col>51</xdr:col>
      <xdr:colOff>441960</xdr:colOff>
      <xdr:row>19</xdr:row>
      <xdr:rowOff>53340</xdr:rowOff>
    </xdr:to>
    <xdr:sp macro="" textlink="">
      <xdr:nvSpPr>
        <xdr:cNvPr id="59" name="テキスト ボックス 58">
          <a:extLst>
            <a:ext uri="{FF2B5EF4-FFF2-40B4-BE49-F238E27FC236}">
              <a16:creationId xmlns:a16="http://schemas.microsoft.com/office/drawing/2014/main" id="{EFBB2F7F-F535-40A2-8C81-C62556DAA6A2}"/>
            </a:ext>
          </a:extLst>
        </xdr:cNvPr>
        <xdr:cNvSpPr txBox="1"/>
      </xdr:nvSpPr>
      <xdr:spPr>
        <a:xfrm>
          <a:off x="25885140" y="487680"/>
          <a:ext cx="2758440" cy="3512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理科の授業で、自分で問題を発見したり、自分で解決したりできるようになりたいと思いますか。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理科の授業で、難しいと感じることがあっても人まかせにせず、自分で考えようとしていますか。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実験の結果が予想と違ったときに、その理由を考えようとしていますか。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予想を立てるときは、習ったことや生活の中で気づいたことをもとに考えようとしていますか。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観察や実験をするときは、気づいたことを記録して、考察やまとめに生かそうとしていますか。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47</xdr:col>
      <xdr:colOff>133350</xdr:colOff>
      <xdr:row>20</xdr:row>
      <xdr:rowOff>167640</xdr:rowOff>
    </xdr:from>
    <xdr:to>
      <xdr:col>49</xdr:col>
      <xdr:colOff>312420</xdr:colOff>
      <xdr:row>30</xdr:row>
      <xdr:rowOff>68580</xdr:rowOff>
    </xdr:to>
    <xdr:graphicFrame macro="">
      <xdr:nvGraphicFramePr>
        <xdr:cNvPr id="60" name="グラフ 59">
          <a:extLst>
            <a:ext uri="{FF2B5EF4-FFF2-40B4-BE49-F238E27FC236}">
              <a16:creationId xmlns:a16="http://schemas.microsoft.com/office/drawing/2014/main" id="{96EBB679-71F5-4BE5-AA3F-0E7AFF421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49</xdr:col>
      <xdr:colOff>160020</xdr:colOff>
      <xdr:row>21</xdr:row>
      <xdr:rowOff>0</xdr:rowOff>
    </xdr:from>
    <xdr:to>
      <xdr:col>51</xdr:col>
      <xdr:colOff>403860</xdr:colOff>
      <xdr:row>30</xdr:row>
      <xdr:rowOff>68580</xdr:rowOff>
    </xdr:to>
    <xdr:graphicFrame macro="">
      <xdr:nvGraphicFramePr>
        <xdr:cNvPr id="61" name="グラフ 60">
          <a:extLst>
            <a:ext uri="{FF2B5EF4-FFF2-40B4-BE49-F238E27FC236}">
              <a16:creationId xmlns:a16="http://schemas.microsoft.com/office/drawing/2014/main" id="{CCF4FCC5-7773-4369-8C87-2FF73F3CB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47</xdr:col>
      <xdr:colOff>125730</xdr:colOff>
      <xdr:row>30</xdr:row>
      <xdr:rowOff>95250</xdr:rowOff>
    </xdr:from>
    <xdr:to>
      <xdr:col>49</xdr:col>
      <xdr:colOff>243840</xdr:colOff>
      <xdr:row>40</xdr:row>
      <xdr:rowOff>7620</xdr:rowOff>
    </xdr:to>
    <xdr:graphicFrame macro="">
      <xdr:nvGraphicFramePr>
        <xdr:cNvPr id="62" name="グラフ 61">
          <a:extLst>
            <a:ext uri="{FF2B5EF4-FFF2-40B4-BE49-F238E27FC236}">
              <a16:creationId xmlns:a16="http://schemas.microsoft.com/office/drawing/2014/main" id="{00C9954E-176F-40BA-94E4-5F2A34510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49</xdr:col>
      <xdr:colOff>213360</xdr:colOff>
      <xdr:row>30</xdr:row>
      <xdr:rowOff>144780</xdr:rowOff>
    </xdr:from>
    <xdr:to>
      <xdr:col>51</xdr:col>
      <xdr:colOff>365760</xdr:colOff>
      <xdr:row>40</xdr:row>
      <xdr:rowOff>53340</xdr:rowOff>
    </xdr:to>
    <xdr:graphicFrame macro="">
      <xdr:nvGraphicFramePr>
        <xdr:cNvPr id="63" name="グラフ 62">
          <a:extLst>
            <a:ext uri="{FF2B5EF4-FFF2-40B4-BE49-F238E27FC236}">
              <a16:creationId xmlns:a16="http://schemas.microsoft.com/office/drawing/2014/main" id="{B80D40DF-BE73-484A-90EA-092A050D9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47</xdr:col>
      <xdr:colOff>80010</xdr:colOff>
      <xdr:row>39</xdr:row>
      <xdr:rowOff>171450</xdr:rowOff>
    </xdr:from>
    <xdr:to>
      <xdr:col>49</xdr:col>
      <xdr:colOff>228600</xdr:colOff>
      <xdr:row>49</xdr:row>
      <xdr:rowOff>60960</xdr:rowOff>
    </xdr:to>
    <xdr:graphicFrame macro="">
      <xdr:nvGraphicFramePr>
        <xdr:cNvPr id="64" name="グラフ 63">
          <a:extLst>
            <a:ext uri="{FF2B5EF4-FFF2-40B4-BE49-F238E27FC236}">
              <a16:creationId xmlns:a16="http://schemas.microsoft.com/office/drawing/2014/main" id="{C73F51A6-D908-4B95-B79F-A9F83190A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49</xdr:col>
      <xdr:colOff>259080</xdr:colOff>
      <xdr:row>41</xdr:row>
      <xdr:rowOff>22860</xdr:rowOff>
    </xdr:from>
    <xdr:to>
      <xdr:col>51</xdr:col>
      <xdr:colOff>472440</xdr:colOff>
      <xdr:row>47</xdr:row>
      <xdr:rowOff>106680</xdr:rowOff>
    </xdr:to>
    <xdr:sp macro="" textlink="">
      <xdr:nvSpPr>
        <xdr:cNvPr id="65" name="テキスト ボックス 64">
          <a:extLst>
            <a:ext uri="{FF2B5EF4-FFF2-40B4-BE49-F238E27FC236}">
              <a16:creationId xmlns:a16="http://schemas.microsoft.com/office/drawing/2014/main" id="{51B2F533-958A-4CCC-9DD2-93647EEC7047}"/>
            </a:ext>
          </a:extLst>
        </xdr:cNvPr>
        <xdr:cNvSpPr txBox="1"/>
      </xdr:nvSpPr>
      <xdr:spPr>
        <a:xfrm>
          <a:off x="27195780" y="84963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15240</xdr:colOff>
      <xdr:row>2</xdr:row>
      <xdr:rowOff>228600</xdr:rowOff>
    </xdr:from>
    <xdr:to>
      <xdr:col>34</xdr:col>
      <xdr:colOff>0</xdr:colOff>
      <xdr:row>2</xdr:row>
      <xdr:rowOff>228600</xdr:rowOff>
    </xdr:to>
    <xdr:cxnSp macro="">
      <xdr:nvCxnSpPr>
        <xdr:cNvPr id="6" name="直線コネクタ 5">
          <a:extLst>
            <a:ext uri="{FF2B5EF4-FFF2-40B4-BE49-F238E27FC236}">
              <a16:creationId xmlns:a16="http://schemas.microsoft.com/office/drawing/2014/main" id="{6A19DB8E-FD9C-4BD3-A0A9-410A89A1E68C}"/>
            </a:ext>
          </a:extLst>
        </xdr:cNvPr>
        <xdr:cNvCxnSpPr/>
      </xdr:nvCxnSpPr>
      <xdr:spPr>
        <a:xfrm>
          <a:off x="1524000" y="754380"/>
          <a:ext cx="36880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xdr:row>
      <xdr:rowOff>228600</xdr:rowOff>
    </xdr:from>
    <xdr:to>
      <xdr:col>34</xdr:col>
      <xdr:colOff>0</xdr:colOff>
      <xdr:row>17</xdr:row>
      <xdr:rowOff>228600</xdr:rowOff>
    </xdr:to>
    <xdr:cxnSp macro="">
      <xdr:nvCxnSpPr>
        <xdr:cNvPr id="3" name="直線コネクタ 2">
          <a:extLst>
            <a:ext uri="{FF2B5EF4-FFF2-40B4-BE49-F238E27FC236}">
              <a16:creationId xmlns:a16="http://schemas.microsoft.com/office/drawing/2014/main" id="{2A548642-A646-4FDC-A077-739AD17DEC0C}"/>
            </a:ext>
          </a:extLst>
        </xdr:cNvPr>
        <xdr:cNvCxnSpPr/>
      </xdr:nvCxnSpPr>
      <xdr:spPr>
        <a:xfrm>
          <a:off x="1524000" y="754380"/>
          <a:ext cx="36880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121919</xdr:colOff>
      <xdr:row>1</xdr:row>
      <xdr:rowOff>7620</xdr:rowOff>
    </xdr:from>
    <xdr:to>
      <xdr:col>4</xdr:col>
      <xdr:colOff>9524</xdr:colOff>
      <xdr:row>2</xdr:row>
      <xdr:rowOff>0</xdr:rowOff>
    </xdr:to>
    <xdr:sp macro="" textlink="">
      <xdr:nvSpPr>
        <xdr:cNvPr id="2" name="テキスト ボックス 1">
          <a:extLst>
            <a:ext uri="{FF2B5EF4-FFF2-40B4-BE49-F238E27FC236}">
              <a16:creationId xmlns:a16="http://schemas.microsoft.com/office/drawing/2014/main" id="{4043F9ED-E984-E924-41C6-49219C029B6A}"/>
            </a:ext>
          </a:extLst>
        </xdr:cNvPr>
        <xdr:cNvSpPr txBox="1"/>
      </xdr:nvSpPr>
      <xdr:spPr>
        <a:xfrm>
          <a:off x="121919" y="255270"/>
          <a:ext cx="42100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endParaRPr kumimoji="1" lang="ja-JP" altLang="en-US" sz="1200">
            <a:latin typeface="+mj-ea"/>
            <a:ea typeface="+mj-ea"/>
          </a:endParaRPr>
        </a:p>
      </xdr:txBody>
    </xdr:sp>
    <xdr:clientData fPrintsWithSheet="0"/>
  </xdr:twoCellAnchor>
  <xdr:twoCellAnchor>
    <xdr:from>
      <xdr:col>0</xdr:col>
      <xdr:colOff>121920</xdr:colOff>
      <xdr:row>15</xdr:row>
      <xdr:rowOff>243840</xdr:rowOff>
    </xdr:from>
    <xdr:to>
      <xdr:col>3</xdr:col>
      <xdr:colOff>114300</xdr:colOff>
      <xdr:row>16</xdr:row>
      <xdr:rowOff>259080</xdr:rowOff>
    </xdr:to>
    <xdr:sp macro="" textlink="">
      <xdr:nvSpPr>
        <xdr:cNvPr id="5" name="テキスト ボックス 4">
          <a:extLst>
            <a:ext uri="{FF2B5EF4-FFF2-40B4-BE49-F238E27FC236}">
              <a16:creationId xmlns:a16="http://schemas.microsoft.com/office/drawing/2014/main" id="{BB556087-F70C-3FCE-B12E-B85BFDE46449}"/>
            </a:ext>
          </a:extLst>
        </xdr:cNvPr>
        <xdr:cNvSpPr txBox="1"/>
      </xdr:nvSpPr>
      <xdr:spPr>
        <a:xfrm>
          <a:off x="121920" y="4177665"/>
          <a:ext cx="39243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xdr:row>
      <xdr:rowOff>228600</xdr:rowOff>
    </xdr:from>
    <xdr:to>
      <xdr:col>75</xdr:col>
      <xdr:colOff>0</xdr:colOff>
      <xdr:row>2</xdr:row>
      <xdr:rowOff>228600</xdr:rowOff>
    </xdr:to>
    <xdr:cxnSp macro="">
      <xdr:nvCxnSpPr>
        <xdr:cNvPr id="13" name="直線コネクタ 12">
          <a:extLst>
            <a:ext uri="{FF2B5EF4-FFF2-40B4-BE49-F238E27FC236}">
              <a16:creationId xmlns:a16="http://schemas.microsoft.com/office/drawing/2014/main" id="{F52ADC95-68C6-4F9C-8D1D-76A83FCFC911}"/>
            </a:ext>
          </a:extLst>
        </xdr:cNvPr>
        <xdr:cNvCxnSpPr/>
      </xdr:nvCxnSpPr>
      <xdr:spPr>
        <a:xfrm>
          <a:off x="1478280" y="754380"/>
          <a:ext cx="323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xdr:row>
      <xdr:rowOff>7620</xdr:rowOff>
    </xdr:from>
    <xdr:to>
      <xdr:col>44</xdr:col>
      <xdr:colOff>85724</xdr:colOff>
      <xdr:row>2</xdr:row>
      <xdr:rowOff>0</xdr:rowOff>
    </xdr:to>
    <xdr:sp macro="" textlink="">
      <xdr:nvSpPr>
        <xdr:cNvPr id="14" name="テキスト ボックス 13">
          <a:extLst>
            <a:ext uri="{FF2B5EF4-FFF2-40B4-BE49-F238E27FC236}">
              <a16:creationId xmlns:a16="http://schemas.microsoft.com/office/drawing/2014/main" id="{9863C913-D6C0-4682-A18B-001A22C99D04}"/>
            </a:ext>
          </a:extLst>
        </xdr:cNvPr>
        <xdr:cNvSpPr txBox="1"/>
      </xdr:nvSpPr>
      <xdr:spPr>
        <a:xfrm>
          <a:off x="5503544" y="255270"/>
          <a:ext cx="36385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24</a:t>
          </a:r>
        </a:p>
      </xdr:txBody>
    </xdr:sp>
    <xdr:clientData fPrintsWithSheet="0"/>
  </xdr:twoCellAnchor>
  <xdr:twoCellAnchor>
    <xdr:from>
      <xdr:col>11</xdr:col>
      <xdr:colOff>15240</xdr:colOff>
      <xdr:row>17</xdr:row>
      <xdr:rowOff>228600</xdr:rowOff>
    </xdr:from>
    <xdr:to>
      <xdr:col>34</xdr:col>
      <xdr:colOff>0</xdr:colOff>
      <xdr:row>17</xdr:row>
      <xdr:rowOff>228600</xdr:rowOff>
    </xdr:to>
    <xdr:cxnSp macro="">
      <xdr:nvCxnSpPr>
        <xdr:cNvPr id="17" name="直線コネクタ 16">
          <a:extLst>
            <a:ext uri="{FF2B5EF4-FFF2-40B4-BE49-F238E27FC236}">
              <a16:creationId xmlns:a16="http://schemas.microsoft.com/office/drawing/2014/main" id="{97B5A7A4-B49B-437A-A670-4A6E9DC11705}"/>
            </a:ext>
          </a:extLst>
        </xdr:cNvPr>
        <xdr:cNvCxnSpPr/>
      </xdr:nvCxnSpPr>
      <xdr:spPr>
        <a:xfrm>
          <a:off x="6896100" y="754380"/>
          <a:ext cx="323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17</xdr:row>
      <xdr:rowOff>228600</xdr:rowOff>
    </xdr:from>
    <xdr:to>
      <xdr:col>75</xdr:col>
      <xdr:colOff>0</xdr:colOff>
      <xdr:row>17</xdr:row>
      <xdr:rowOff>228600</xdr:rowOff>
    </xdr:to>
    <xdr:cxnSp macro="">
      <xdr:nvCxnSpPr>
        <xdr:cNvPr id="22" name="直線コネクタ 21">
          <a:extLst>
            <a:ext uri="{FF2B5EF4-FFF2-40B4-BE49-F238E27FC236}">
              <a16:creationId xmlns:a16="http://schemas.microsoft.com/office/drawing/2014/main" id="{E2372573-287B-4C47-9102-B717DBD7AB26}"/>
            </a:ext>
          </a:extLst>
        </xdr:cNvPr>
        <xdr:cNvCxnSpPr/>
      </xdr:nvCxnSpPr>
      <xdr:spPr>
        <a:xfrm>
          <a:off x="1478280" y="4556760"/>
          <a:ext cx="323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15</xdr:row>
      <xdr:rowOff>243840</xdr:rowOff>
    </xdr:from>
    <xdr:to>
      <xdr:col>45</xdr:col>
      <xdr:colOff>9524</xdr:colOff>
      <xdr:row>16</xdr:row>
      <xdr:rowOff>259080</xdr:rowOff>
    </xdr:to>
    <xdr:sp macro="" textlink="">
      <xdr:nvSpPr>
        <xdr:cNvPr id="23" name="テキスト ボックス 22">
          <a:extLst>
            <a:ext uri="{FF2B5EF4-FFF2-40B4-BE49-F238E27FC236}">
              <a16:creationId xmlns:a16="http://schemas.microsoft.com/office/drawing/2014/main" id="{BE8B58C0-8EDF-43F4-A9F4-218DEE4B1102}"/>
            </a:ext>
          </a:extLst>
        </xdr:cNvPr>
        <xdr:cNvSpPr txBox="1"/>
      </xdr:nvSpPr>
      <xdr:spPr>
        <a:xfrm>
          <a:off x="5503544" y="4177665"/>
          <a:ext cx="4210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17</xdr:row>
      <xdr:rowOff>228600</xdr:rowOff>
    </xdr:from>
    <xdr:to>
      <xdr:col>75</xdr:col>
      <xdr:colOff>0</xdr:colOff>
      <xdr:row>17</xdr:row>
      <xdr:rowOff>228600</xdr:rowOff>
    </xdr:to>
    <xdr:cxnSp macro="">
      <xdr:nvCxnSpPr>
        <xdr:cNvPr id="24" name="直線コネクタ 23">
          <a:extLst>
            <a:ext uri="{FF2B5EF4-FFF2-40B4-BE49-F238E27FC236}">
              <a16:creationId xmlns:a16="http://schemas.microsoft.com/office/drawing/2014/main" id="{A044A2C3-FC9A-4EF8-A1EA-13B8974FC1D7}"/>
            </a:ext>
          </a:extLst>
        </xdr:cNvPr>
        <xdr:cNvCxnSpPr/>
      </xdr:nvCxnSpPr>
      <xdr:spPr>
        <a:xfrm>
          <a:off x="1478280" y="4556760"/>
          <a:ext cx="323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45720</xdr:colOff>
      <xdr:row>10</xdr:row>
      <xdr:rowOff>53340</xdr:rowOff>
    </xdr:from>
    <xdr:to>
      <xdr:col>48</xdr:col>
      <xdr:colOff>0</xdr:colOff>
      <xdr:row>14</xdr:row>
      <xdr:rowOff>274320</xdr:rowOff>
    </xdr:to>
    <xdr:sp macro="" textlink="">
      <xdr:nvSpPr>
        <xdr:cNvPr id="10" name="テキスト ボックス 9">
          <a:extLst>
            <a:ext uri="{FF2B5EF4-FFF2-40B4-BE49-F238E27FC236}">
              <a16:creationId xmlns:a16="http://schemas.microsoft.com/office/drawing/2014/main" id="{83459AEC-A83F-4AAA-A6A2-EE719D046FAD}"/>
            </a:ext>
          </a:extLst>
        </xdr:cNvPr>
        <xdr:cNvSpPr txBox="1"/>
      </xdr:nvSpPr>
      <xdr:spPr>
        <a:xfrm>
          <a:off x="3223260" y="2804160"/>
          <a:ext cx="3124200" cy="1021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mn-ea"/>
              <a:ea typeface="+mn-ea"/>
            </a:rPr>
            <a:t>実施していない教科は、左上に「</a:t>
          </a:r>
          <a:r>
            <a:rPr kumimoji="1" lang="en-US" altLang="ja-JP" sz="1000">
              <a:latin typeface="+mn-ea"/>
              <a:ea typeface="+mn-ea"/>
            </a:rPr>
            <a:t>23</a:t>
          </a:r>
          <a:r>
            <a:rPr kumimoji="1" lang="ja-JP" altLang="en-US" sz="1000">
              <a:latin typeface="+mn-ea"/>
              <a:ea typeface="+mn-ea"/>
            </a:rPr>
            <a:t>」が表示された「成績票」の満点の欄を空白にしてください。</a:t>
          </a:r>
          <a:endParaRPr kumimoji="1" lang="en-US" altLang="ja-JP" sz="10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ea"/>
              <a:ea typeface="+mn-ea"/>
              <a:cs typeface="+mn-cs"/>
            </a:rPr>
            <a:t>23､24､…</a:t>
          </a:r>
          <a:r>
            <a:rPr kumimoji="1" lang="ja-JP" altLang="ja-JP" sz="1000">
              <a:solidFill>
                <a:schemeClr val="dk1"/>
              </a:solidFill>
              <a:effectLst/>
              <a:latin typeface="+mn-ea"/>
              <a:ea typeface="+mn-ea"/>
              <a:cs typeface="+mn-cs"/>
            </a:rPr>
            <a:t>は、小問別正答一覧表の行番号です。</a:t>
          </a:r>
          <a:endParaRPr kumimoji="1" lang="en-US" altLang="ja-JP" sz="1000">
            <a:latin typeface="+mn-ea"/>
            <a:ea typeface="+mn-ea"/>
          </a:endParaRPr>
        </a:p>
        <a:p>
          <a:r>
            <a:rPr kumimoji="1" lang="ja-JP" altLang="en-US" sz="1000">
              <a:latin typeface="+mn-ea"/>
              <a:ea typeface="+mn-ea"/>
            </a:rPr>
            <a:t>なお、この文面や左上の</a:t>
          </a:r>
          <a:r>
            <a:rPr kumimoji="1" lang="en-US" altLang="ja-JP" sz="1000">
              <a:latin typeface="+mn-ea"/>
              <a:ea typeface="+mn-ea"/>
            </a:rPr>
            <a:t>｢23｣､</a:t>
          </a:r>
          <a:r>
            <a:rPr kumimoji="1" lang="ja-JP" altLang="en-US" sz="1000">
              <a:latin typeface="+mn-ea"/>
              <a:ea typeface="+mn-ea"/>
            </a:rPr>
            <a:t>「</a:t>
          </a:r>
          <a:r>
            <a:rPr kumimoji="1" lang="en-US" altLang="ja-JP" sz="1000">
              <a:latin typeface="+mn-ea"/>
              <a:ea typeface="+mn-ea"/>
            </a:rPr>
            <a:t>24</a:t>
          </a:r>
          <a:r>
            <a:rPr kumimoji="1" lang="ja-JP" altLang="en-US" sz="1000">
              <a:latin typeface="+mn-ea"/>
              <a:ea typeface="+mn-ea"/>
            </a:rPr>
            <a:t>」</a:t>
          </a:r>
          <a:r>
            <a:rPr kumimoji="1" lang="en-US" altLang="ja-JP" sz="1000">
              <a:latin typeface="+mn-ea"/>
              <a:ea typeface="+mn-ea"/>
            </a:rPr>
            <a:t>､…</a:t>
          </a:r>
          <a:r>
            <a:rPr kumimoji="1" lang="ja-JP" altLang="en-US" sz="1000">
              <a:latin typeface="+mn-ea"/>
              <a:ea typeface="+mn-ea"/>
            </a:rPr>
            <a:t>の数字は、画面では表示されますが、印刷はされません。</a:t>
          </a:r>
        </a:p>
      </xdr:txBody>
    </xdr:sp>
    <xdr:clientData fPrintsWithSheet="0"/>
  </xdr:twoCellAnchor>
  <xdr:twoCellAnchor>
    <xdr:from>
      <xdr:col>0</xdr:col>
      <xdr:colOff>0</xdr:colOff>
      <xdr:row>10</xdr:row>
      <xdr:rowOff>68580</xdr:rowOff>
    </xdr:from>
    <xdr:to>
      <xdr:col>24</xdr:col>
      <xdr:colOff>91440</xdr:colOff>
      <xdr:row>14</xdr:row>
      <xdr:rowOff>106680</xdr:rowOff>
    </xdr:to>
    <xdr:sp macro="" textlink="">
      <xdr:nvSpPr>
        <xdr:cNvPr id="4" name="テキスト ボックス 3">
          <a:extLst>
            <a:ext uri="{FF2B5EF4-FFF2-40B4-BE49-F238E27FC236}">
              <a16:creationId xmlns:a16="http://schemas.microsoft.com/office/drawing/2014/main" id="{0213DC6F-5655-4698-B290-882F09DCF095}"/>
            </a:ext>
          </a:extLst>
        </xdr:cNvPr>
        <xdr:cNvSpPr txBox="1"/>
      </xdr:nvSpPr>
      <xdr:spPr>
        <a:xfrm>
          <a:off x="0" y="2819400"/>
          <a:ext cx="313182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「もう少し」「おおむねよい」「よい」「大変よい」の評価基準は、「評価基準表」に記載してあります。</a:t>
          </a:r>
          <a:endParaRPr kumimoji="1" lang="en-US" altLang="ja-JP" sz="1000">
            <a:latin typeface="+mn-ea"/>
            <a:ea typeface="+mn-ea"/>
          </a:endParaRPr>
        </a:p>
        <a:p>
          <a:r>
            <a:rPr kumimoji="1" lang="ja-JP" altLang="en-US" sz="1000">
              <a:latin typeface="+mn-ea"/>
              <a:ea typeface="+mn-ea"/>
            </a:rPr>
            <a:t>「組」の左の空欄にクラスの数字を入れてください。この文面は印刷されません。</a:t>
          </a:r>
        </a:p>
      </xdr:txBody>
    </xdr:sp>
    <xdr:clientData fPrintsWithSheet="0"/>
  </xdr:twoCellAnchor>
  <xdr:twoCellAnchor>
    <xdr:from>
      <xdr:col>11</xdr:col>
      <xdr:colOff>15240</xdr:colOff>
      <xdr:row>29</xdr:row>
      <xdr:rowOff>228600</xdr:rowOff>
    </xdr:from>
    <xdr:to>
      <xdr:col>34</xdr:col>
      <xdr:colOff>0</xdr:colOff>
      <xdr:row>29</xdr:row>
      <xdr:rowOff>228600</xdr:rowOff>
    </xdr:to>
    <xdr:cxnSp macro="">
      <xdr:nvCxnSpPr>
        <xdr:cNvPr id="26" name="直線コネクタ 25">
          <a:extLst>
            <a:ext uri="{FF2B5EF4-FFF2-40B4-BE49-F238E27FC236}">
              <a16:creationId xmlns:a16="http://schemas.microsoft.com/office/drawing/2014/main" id="{E1E3B875-BDF4-4C53-BC81-B6A698C16BC1}"/>
            </a:ext>
          </a:extLst>
        </xdr:cNvPr>
        <xdr:cNvCxnSpPr/>
      </xdr:nvCxnSpPr>
      <xdr:spPr>
        <a:xfrm>
          <a:off x="1478280" y="75438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44</xdr:row>
      <xdr:rowOff>228600</xdr:rowOff>
    </xdr:from>
    <xdr:to>
      <xdr:col>34</xdr:col>
      <xdr:colOff>0</xdr:colOff>
      <xdr:row>44</xdr:row>
      <xdr:rowOff>228600</xdr:rowOff>
    </xdr:to>
    <xdr:cxnSp macro="">
      <xdr:nvCxnSpPr>
        <xdr:cNvPr id="27" name="直線コネクタ 26">
          <a:extLst>
            <a:ext uri="{FF2B5EF4-FFF2-40B4-BE49-F238E27FC236}">
              <a16:creationId xmlns:a16="http://schemas.microsoft.com/office/drawing/2014/main" id="{0C1E585A-0182-4C00-A442-EEC85E044D16}"/>
            </a:ext>
          </a:extLst>
        </xdr:cNvPr>
        <xdr:cNvCxnSpPr/>
      </xdr:nvCxnSpPr>
      <xdr:spPr>
        <a:xfrm>
          <a:off x="1478280" y="473202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121919</xdr:colOff>
      <xdr:row>28</xdr:row>
      <xdr:rowOff>7620</xdr:rowOff>
    </xdr:from>
    <xdr:to>
      <xdr:col>3</xdr:col>
      <xdr:colOff>85724</xdr:colOff>
      <xdr:row>29</xdr:row>
      <xdr:rowOff>0</xdr:rowOff>
    </xdr:to>
    <xdr:sp macro="" textlink="">
      <xdr:nvSpPr>
        <xdr:cNvPr id="28" name="テキスト ボックス 27">
          <a:extLst>
            <a:ext uri="{FF2B5EF4-FFF2-40B4-BE49-F238E27FC236}">
              <a16:creationId xmlns:a16="http://schemas.microsoft.com/office/drawing/2014/main" id="{5277696C-0283-499E-82AF-3F0F62E5C0B9}"/>
            </a:ext>
          </a:extLst>
        </xdr:cNvPr>
        <xdr:cNvSpPr txBox="1"/>
      </xdr:nvSpPr>
      <xdr:spPr>
        <a:xfrm>
          <a:off x="121919" y="7465695"/>
          <a:ext cx="36385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27</a:t>
          </a:r>
          <a:endParaRPr kumimoji="1" lang="ja-JP" altLang="en-US" sz="1200">
            <a:latin typeface="+mj-ea"/>
            <a:ea typeface="+mj-ea"/>
          </a:endParaRPr>
        </a:p>
      </xdr:txBody>
    </xdr:sp>
    <xdr:clientData fPrintsWithSheet="0"/>
  </xdr:twoCellAnchor>
  <xdr:twoCellAnchor>
    <xdr:from>
      <xdr:col>0</xdr:col>
      <xdr:colOff>121920</xdr:colOff>
      <xdr:row>42</xdr:row>
      <xdr:rowOff>243840</xdr:rowOff>
    </xdr:from>
    <xdr:to>
      <xdr:col>4</xdr:col>
      <xdr:colOff>0</xdr:colOff>
      <xdr:row>43</xdr:row>
      <xdr:rowOff>259080</xdr:rowOff>
    </xdr:to>
    <xdr:sp macro="" textlink="">
      <xdr:nvSpPr>
        <xdr:cNvPr id="29" name="テキスト ボックス 28">
          <a:extLst>
            <a:ext uri="{FF2B5EF4-FFF2-40B4-BE49-F238E27FC236}">
              <a16:creationId xmlns:a16="http://schemas.microsoft.com/office/drawing/2014/main" id="{0DF20A24-42CB-44B3-BA04-82C6338F59ED}"/>
            </a:ext>
          </a:extLst>
        </xdr:cNvPr>
        <xdr:cNvSpPr txBox="1"/>
      </xdr:nvSpPr>
      <xdr:spPr>
        <a:xfrm>
          <a:off x="121920" y="11388090"/>
          <a:ext cx="4114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29</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29</xdr:row>
      <xdr:rowOff>228600</xdr:rowOff>
    </xdr:from>
    <xdr:to>
      <xdr:col>75</xdr:col>
      <xdr:colOff>0</xdr:colOff>
      <xdr:row>29</xdr:row>
      <xdr:rowOff>228600</xdr:rowOff>
    </xdr:to>
    <xdr:cxnSp macro="">
      <xdr:nvCxnSpPr>
        <xdr:cNvPr id="30" name="直線コネクタ 29">
          <a:extLst>
            <a:ext uri="{FF2B5EF4-FFF2-40B4-BE49-F238E27FC236}">
              <a16:creationId xmlns:a16="http://schemas.microsoft.com/office/drawing/2014/main" id="{D4337442-A12F-4D2B-A9A4-3A27D251F1CB}"/>
            </a:ext>
          </a:extLst>
        </xdr:cNvPr>
        <xdr:cNvCxnSpPr/>
      </xdr:nvCxnSpPr>
      <xdr:spPr>
        <a:xfrm>
          <a:off x="6865620" y="75438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28</xdr:row>
      <xdr:rowOff>7620</xdr:rowOff>
    </xdr:from>
    <xdr:to>
      <xdr:col>44</xdr:col>
      <xdr:colOff>114300</xdr:colOff>
      <xdr:row>29</xdr:row>
      <xdr:rowOff>0</xdr:rowOff>
    </xdr:to>
    <xdr:sp macro="" textlink="">
      <xdr:nvSpPr>
        <xdr:cNvPr id="31" name="テキスト ボックス 30">
          <a:extLst>
            <a:ext uri="{FF2B5EF4-FFF2-40B4-BE49-F238E27FC236}">
              <a16:creationId xmlns:a16="http://schemas.microsoft.com/office/drawing/2014/main" id="{BBFB943D-F94A-4154-861D-ACA5AD6C0EEE}"/>
            </a:ext>
          </a:extLst>
        </xdr:cNvPr>
        <xdr:cNvSpPr txBox="1"/>
      </xdr:nvSpPr>
      <xdr:spPr>
        <a:xfrm>
          <a:off x="5503545" y="7465695"/>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28</a:t>
          </a:r>
        </a:p>
      </xdr:txBody>
    </xdr:sp>
    <xdr:clientData fPrintsWithSheet="0"/>
  </xdr:twoCellAnchor>
  <xdr:twoCellAnchor>
    <xdr:from>
      <xdr:col>11</xdr:col>
      <xdr:colOff>15240</xdr:colOff>
      <xdr:row>44</xdr:row>
      <xdr:rowOff>228600</xdr:rowOff>
    </xdr:from>
    <xdr:to>
      <xdr:col>34</xdr:col>
      <xdr:colOff>0</xdr:colOff>
      <xdr:row>44</xdr:row>
      <xdr:rowOff>228600</xdr:rowOff>
    </xdr:to>
    <xdr:cxnSp macro="">
      <xdr:nvCxnSpPr>
        <xdr:cNvPr id="32" name="直線コネクタ 31">
          <a:extLst>
            <a:ext uri="{FF2B5EF4-FFF2-40B4-BE49-F238E27FC236}">
              <a16:creationId xmlns:a16="http://schemas.microsoft.com/office/drawing/2014/main" id="{F3F508B9-3F38-47EC-9BEB-5BA5A544B17A}"/>
            </a:ext>
          </a:extLst>
        </xdr:cNvPr>
        <xdr:cNvCxnSpPr/>
      </xdr:nvCxnSpPr>
      <xdr:spPr>
        <a:xfrm>
          <a:off x="1478280" y="473202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44</xdr:row>
      <xdr:rowOff>228600</xdr:rowOff>
    </xdr:from>
    <xdr:to>
      <xdr:col>75</xdr:col>
      <xdr:colOff>0</xdr:colOff>
      <xdr:row>44</xdr:row>
      <xdr:rowOff>228600</xdr:rowOff>
    </xdr:to>
    <xdr:cxnSp macro="">
      <xdr:nvCxnSpPr>
        <xdr:cNvPr id="33" name="直線コネクタ 32">
          <a:extLst>
            <a:ext uri="{FF2B5EF4-FFF2-40B4-BE49-F238E27FC236}">
              <a16:creationId xmlns:a16="http://schemas.microsoft.com/office/drawing/2014/main" id="{A36B1500-E996-46F9-8BCF-4D1C55008CFC}"/>
            </a:ext>
          </a:extLst>
        </xdr:cNvPr>
        <xdr:cNvCxnSpPr/>
      </xdr:nvCxnSpPr>
      <xdr:spPr>
        <a:xfrm>
          <a:off x="6865620" y="473202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42</xdr:row>
      <xdr:rowOff>243840</xdr:rowOff>
    </xdr:from>
    <xdr:to>
      <xdr:col>44</xdr:col>
      <xdr:colOff>66674</xdr:colOff>
      <xdr:row>43</xdr:row>
      <xdr:rowOff>259080</xdr:rowOff>
    </xdr:to>
    <xdr:sp macro="" textlink="">
      <xdr:nvSpPr>
        <xdr:cNvPr id="34" name="テキスト ボックス 33">
          <a:extLst>
            <a:ext uri="{FF2B5EF4-FFF2-40B4-BE49-F238E27FC236}">
              <a16:creationId xmlns:a16="http://schemas.microsoft.com/office/drawing/2014/main" id="{C5340920-3D07-48A4-8E85-1DA05C6DC144}"/>
            </a:ext>
          </a:extLst>
        </xdr:cNvPr>
        <xdr:cNvSpPr txBox="1"/>
      </xdr:nvSpPr>
      <xdr:spPr>
        <a:xfrm>
          <a:off x="5503544" y="11388090"/>
          <a:ext cx="3448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30</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44</xdr:row>
      <xdr:rowOff>228600</xdr:rowOff>
    </xdr:from>
    <xdr:to>
      <xdr:col>75</xdr:col>
      <xdr:colOff>0</xdr:colOff>
      <xdr:row>44</xdr:row>
      <xdr:rowOff>228600</xdr:rowOff>
    </xdr:to>
    <xdr:cxnSp macro="">
      <xdr:nvCxnSpPr>
        <xdr:cNvPr id="35" name="直線コネクタ 34">
          <a:extLst>
            <a:ext uri="{FF2B5EF4-FFF2-40B4-BE49-F238E27FC236}">
              <a16:creationId xmlns:a16="http://schemas.microsoft.com/office/drawing/2014/main" id="{ECE7BEA5-8213-487D-BC0E-F91B87F57E54}"/>
            </a:ext>
          </a:extLst>
        </xdr:cNvPr>
        <xdr:cNvCxnSpPr/>
      </xdr:nvCxnSpPr>
      <xdr:spPr>
        <a:xfrm>
          <a:off x="6865620" y="473202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56</xdr:row>
      <xdr:rowOff>228600</xdr:rowOff>
    </xdr:from>
    <xdr:to>
      <xdr:col>34</xdr:col>
      <xdr:colOff>0</xdr:colOff>
      <xdr:row>56</xdr:row>
      <xdr:rowOff>228600</xdr:rowOff>
    </xdr:to>
    <xdr:cxnSp macro="">
      <xdr:nvCxnSpPr>
        <xdr:cNvPr id="48" name="直線コネクタ 47">
          <a:extLst>
            <a:ext uri="{FF2B5EF4-FFF2-40B4-BE49-F238E27FC236}">
              <a16:creationId xmlns:a16="http://schemas.microsoft.com/office/drawing/2014/main" id="{A56519EC-D43C-4E09-AC71-F3C3D417B000}"/>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71</xdr:row>
      <xdr:rowOff>228600</xdr:rowOff>
    </xdr:from>
    <xdr:to>
      <xdr:col>34</xdr:col>
      <xdr:colOff>0</xdr:colOff>
      <xdr:row>71</xdr:row>
      <xdr:rowOff>228600</xdr:rowOff>
    </xdr:to>
    <xdr:cxnSp macro="">
      <xdr:nvCxnSpPr>
        <xdr:cNvPr id="49" name="直線コネクタ 48">
          <a:extLst>
            <a:ext uri="{FF2B5EF4-FFF2-40B4-BE49-F238E27FC236}">
              <a16:creationId xmlns:a16="http://schemas.microsoft.com/office/drawing/2014/main" id="{A20A9AC5-C7F0-4919-9C34-5B379350419D}"/>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55</xdr:row>
      <xdr:rowOff>7620</xdr:rowOff>
    </xdr:from>
    <xdr:to>
      <xdr:col>3</xdr:col>
      <xdr:colOff>114300</xdr:colOff>
      <xdr:row>56</xdr:row>
      <xdr:rowOff>0</xdr:rowOff>
    </xdr:to>
    <xdr:sp macro="" textlink="">
      <xdr:nvSpPr>
        <xdr:cNvPr id="50" name="テキスト ボックス 49">
          <a:extLst>
            <a:ext uri="{FF2B5EF4-FFF2-40B4-BE49-F238E27FC236}">
              <a16:creationId xmlns:a16="http://schemas.microsoft.com/office/drawing/2014/main" id="{AAE680F7-B7D0-4570-B3DB-3852A920A2D0}"/>
            </a:ext>
          </a:extLst>
        </xdr:cNvPr>
        <xdr:cNvSpPr txBox="1"/>
      </xdr:nvSpPr>
      <xdr:spPr>
        <a:xfrm>
          <a:off x="121920" y="14676120"/>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31</a:t>
          </a:r>
          <a:endParaRPr kumimoji="1" lang="ja-JP" altLang="en-US" sz="1200">
            <a:latin typeface="+mj-ea"/>
            <a:ea typeface="+mj-ea"/>
          </a:endParaRPr>
        </a:p>
      </xdr:txBody>
    </xdr:sp>
    <xdr:clientData fPrintsWithSheet="0"/>
  </xdr:twoCellAnchor>
  <xdr:twoCellAnchor>
    <xdr:from>
      <xdr:col>0</xdr:col>
      <xdr:colOff>121920</xdr:colOff>
      <xdr:row>69</xdr:row>
      <xdr:rowOff>243840</xdr:rowOff>
    </xdr:from>
    <xdr:to>
      <xdr:col>3</xdr:col>
      <xdr:colOff>114300</xdr:colOff>
      <xdr:row>70</xdr:row>
      <xdr:rowOff>259080</xdr:rowOff>
    </xdr:to>
    <xdr:sp macro="" textlink="">
      <xdr:nvSpPr>
        <xdr:cNvPr id="51" name="テキスト ボックス 50">
          <a:extLst>
            <a:ext uri="{FF2B5EF4-FFF2-40B4-BE49-F238E27FC236}">
              <a16:creationId xmlns:a16="http://schemas.microsoft.com/office/drawing/2014/main" id="{5FC781EC-AA7B-4868-8E08-1CF161C02030}"/>
            </a:ext>
          </a:extLst>
        </xdr:cNvPr>
        <xdr:cNvSpPr txBox="1"/>
      </xdr:nvSpPr>
      <xdr:spPr>
        <a:xfrm>
          <a:off x="121920" y="18598515"/>
          <a:ext cx="39243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33</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56</xdr:row>
      <xdr:rowOff>228600</xdr:rowOff>
    </xdr:from>
    <xdr:to>
      <xdr:col>75</xdr:col>
      <xdr:colOff>0</xdr:colOff>
      <xdr:row>56</xdr:row>
      <xdr:rowOff>228600</xdr:rowOff>
    </xdr:to>
    <xdr:cxnSp macro="">
      <xdr:nvCxnSpPr>
        <xdr:cNvPr id="52" name="直線コネクタ 51">
          <a:extLst>
            <a:ext uri="{FF2B5EF4-FFF2-40B4-BE49-F238E27FC236}">
              <a16:creationId xmlns:a16="http://schemas.microsoft.com/office/drawing/2014/main" id="{DDD5CBC2-4D93-4958-A84F-D691A885D7D3}"/>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55</xdr:row>
      <xdr:rowOff>7620</xdr:rowOff>
    </xdr:from>
    <xdr:to>
      <xdr:col>44</xdr:col>
      <xdr:colOff>85724</xdr:colOff>
      <xdr:row>56</xdr:row>
      <xdr:rowOff>0</xdr:rowOff>
    </xdr:to>
    <xdr:sp macro="" textlink="">
      <xdr:nvSpPr>
        <xdr:cNvPr id="53" name="テキスト ボックス 52">
          <a:extLst>
            <a:ext uri="{FF2B5EF4-FFF2-40B4-BE49-F238E27FC236}">
              <a16:creationId xmlns:a16="http://schemas.microsoft.com/office/drawing/2014/main" id="{85AB8258-36A3-4467-A668-9CB0E94C6A9B}"/>
            </a:ext>
          </a:extLst>
        </xdr:cNvPr>
        <xdr:cNvSpPr txBox="1"/>
      </xdr:nvSpPr>
      <xdr:spPr>
        <a:xfrm>
          <a:off x="5503544" y="14676120"/>
          <a:ext cx="36385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32</a:t>
          </a:r>
        </a:p>
      </xdr:txBody>
    </xdr:sp>
    <xdr:clientData fPrintsWithSheet="0"/>
  </xdr:twoCellAnchor>
  <xdr:twoCellAnchor>
    <xdr:from>
      <xdr:col>11</xdr:col>
      <xdr:colOff>15240</xdr:colOff>
      <xdr:row>71</xdr:row>
      <xdr:rowOff>228600</xdr:rowOff>
    </xdr:from>
    <xdr:to>
      <xdr:col>34</xdr:col>
      <xdr:colOff>0</xdr:colOff>
      <xdr:row>71</xdr:row>
      <xdr:rowOff>228600</xdr:rowOff>
    </xdr:to>
    <xdr:cxnSp macro="">
      <xdr:nvCxnSpPr>
        <xdr:cNvPr id="54" name="直線コネクタ 53">
          <a:extLst>
            <a:ext uri="{FF2B5EF4-FFF2-40B4-BE49-F238E27FC236}">
              <a16:creationId xmlns:a16="http://schemas.microsoft.com/office/drawing/2014/main" id="{CC0D386C-A14C-41DC-A68E-D5D9F91D24DE}"/>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71</xdr:row>
      <xdr:rowOff>228600</xdr:rowOff>
    </xdr:from>
    <xdr:to>
      <xdr:col>75</xdr:col>
      <xdr:colOff>0</xdr:colOff>
      <xdr:row>71</xdr:row>
      <xdr:rowOff>228600</xdr:rowOff>
    </xdr:to>
    <xdr:cxnSp macro="">
      <xdr:nvCxnSpPr>
        <xdr:cNvPr id="55" name="直線コネクタ 54">
          <a:extLst>
            <a:ext uri="{FF2B5EF4-FFF2-40B4-BE49-F238E27FC236}">
              <a16:creationId xmlns:a16="http://schemas.microsoft.com/office/drawing/2014/main" id="{8E9596A3-E441-4470-958B-802AC388F13F}"/>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69</xdr:row>
      <xdr:rowOff>243840</xdr:rowOff>
    </xdr:from>
    <xdr:to>
      <xdr:col>44</xdr:col>
      <xdr:colOff>95250</xdr:colOff>
      <xdr:row>70</xdr:row>
      <xdr:rowOff>259080</xdr:rowOff>
    </xdr:to>
    <xdr:sp macro="" textlink="">
      <xdr:nvSpPr>
        <xdr:cNvPr id="56" name="テキスト ボックス 55">
          <a:extLst>
            <a:ext uri="{FF2B5EF4-FFF2-40B4-BE49-F238E27FC236}">
              <a16:creationId xmlns:a16="http://schemas.microsoft.com/office/drawing/2014/main" id="{4963B973-BAD4-48F2-B01F-486E9191B8B2}"/>
            </a:ext>
          </a:extLst>
        </xdr:cNvPr>
        <xdr:cNvSpPr txBox="1"/>
      </xdr:nvSpPr>
      <xdr:spPr>
        <a:xfrm>
          <a:off x="5503545" y="18598515"/>
          <a:ext cx="3733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34</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71</xdr:row>
      <xdr:rowOff>228600</xdr:rowOff>
    </xdr:from>
    <xdr:to>
      <xdr:col>75</xdr:col>
      <xdr:colOff>0</xdr:colOff>
      <xdr:row>71</xdr:row>
      <xdr:rowOff>228600</xdr:rowOff>
    </xdr:to>
    <xdr:cxnSp macro="">
      <xdr:nvCxnSpPr>
        <xdr:cNvPr id="57" name="直線コネクタ 56">
          <a:extLst>
            <a:ext uri="{FF2B5EF4-FFF2-40B4-BE49-F238E27FC236}">
              <a16:creationId xmlns:a16="http://schemas.microsoft.com/office/drawing/2014/main" id="{F0100671-2980-457E-96FE-21939BF26D2B}"/>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83</xdr:row>
      <xdr:rowOff>228600</xdr:rowOff>
    </xdr:from>
    <xdr:to>
      <xdr:col>34</xdr:col>
      <xdr:colOff>0</xdr:colOff>
      <xdr:row>83</xdr:row>
      <xdr:rowOff>228600</xdr:rowOff>
    </xdr:to>
    <xdr:cxnSp macro="">
      <xdr:nvCxnSpPr>
        <xdr:cNvPr id="68" name="直線コネクタ 67">
          <a:extLst>
            <a:ext uri="{FF2B5EF4-FFF2-40B4-BE49-F238E27FC236}">
              <a16:creationId xmlns:a16="http://schemas.microsoft.com/office/drawing/2014/main" id="{9F556473-7DDD-460A-8EE7-350C32123C90}"/>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98</xdr:row>
      <xdr:rowOff>228600</xdr:rowOff>
    </xdr:from>
    <xdr:to>
      <xdr:col>34</xdr:col>
      <xdr:colOff>0</xdr:colOff>
      <xdr:row>98</xdr:row>
      <xdr:rowOff>228600</xdr:rowOff>
    </xdr:to>
    <xdr:cxnSp macro="">
      <xdr:nvCxnSpPr>
        <xdr:cNvPr id="69" name="直線コネクタ 68">
          <a:extLst>
            <a:ext uri="{FF2B5EF4-FFF2-40B4-BE49-F238E27FC236}">
              <a16:creationId xmlns:a16="http://schemas.microsoft.com/office/drawing/2014/main" id="{F613B2F5-3159-40B9-B88B-957A5CCA6EDA}"/>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82</xdr:row>
      <xdr:rowOff>7620</xdr:rowOff>
    </xdr:from>
    <xdr:to>
      <xdr:col>3</xdr:col>
      <xdr:colOff>114300</xdr:colOff>
      <xdr:row>83</xdr:row>
      <xdr:rowOff>0</xdr:rowOff>
    </xdr:to>
    <xdr:sp macro="" textlink="">
      <xdr:nvSpPr>
        <xdr:cNvPr id="70" name="テキスト ボックス 69">
          <a:extLst>
            <a:ext uri="{FF2B5EF4-FFF2-40B4-BE49-F238E27FC236}">
              <a16:creationId xmlns:a16="http://schemas.microsoft.com/office/drawing/2014/main" id="{5E560D91-F319-48D4-9A37-0DD4C767FC72}"/>
            </a:ext>
          </a:extLst>
        </xdr:cNvPr>
        <xdr:cNvSpPr txBox="1"/>
      </xdr:nvSpPr>
      <xdr:spPr>
        <a:xfrm>
          <a:off x="121920" y="21886545"/>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35</a:t>
          </a:r>
          <a:endParaRPr kumimoji="1" lang="ja-JP" altLang="en-US" sz="1200">
            <a:latin typeface="+mj-ea"/>
            <a:ea typeface="+mj-ea"/>
          </a:endParaRPr>
        </a:p>
      </xdr:txBody>
    </xdr:sp>
    <xdr:clientData fPrintsWithSheet="0"/>
  </xdr:twoCellAnchor>
  <xdr:twoCellAnchor>
    <xdr:from>
      <xdr:col>0</xdr:col>
      <xdr:colOff>121920</xdr:colOff>
      <xdr:row>96</xdr:row>
      <xdr:rowOff>243840</xdr:rowOff>
    </xdr:from>
    <xdr:to>
      <xdr:col>4</xdr:col>
      <xdr:colOff>0</xdr:colOff>
      <xdr:row>97</xdr:row>
      <xdr:rowOff>259080</xdr:rowOff>
    </xdr:to>
    <xdr:sp macro="" textlink="">
      <xdr:nvSpPr>
        <xdr:cNvPr id="71" name="テキスト ボックス 70">
          <a:extLst>
            <a:ext uri="{FF2B5EF4-FFF2-40B4-BE49-F238E27FC236}">
              <a16:creationId xmlns:a16="http://schemas.microsoft.com/office/drawing/2014/main" id="{8394A2B0-D1F9-4CC8-9EE2-4427FA51B4FB}"/>
            </a:ext>
          </a:extLst>
        </xdr:cNvPr>
        <xdr:cNvSpPr txBox="1"/>
      </xdr:nvSpPr>
      <xdr:spPr>
        <a:xfrm>
          <a:off x="121920" y="25808940"/>
          <a:ext cx="4114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37</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83</xdr:row>
      <xdr:rowOff>228600</xdr:rowOff>
    </xdr:from>
    <xdr:to>
      <xdr:col>75</xdr:col>
      <xdr:colOff>0</xdr:colOff>
      <xdr:row>83</xdr:row>
      <xdr:rowOff>228600</xdr:rowOff>
    </xdr:to>
    <xdr:cxnSp macro="">
      <xdr:nvCxnSpPr>
        <xdr:cNvPr id="72" name="直線コネクタ 71">
          <a:extLst>
            <a:ext uri="{FF2B5EF4-FFF2-40B4-BE49-F238E27FC236}">
              <a16:creationId xmlns:a16="http://schemas.microsoft.com/office/drawing/2014/main" id="{97356B50-9446-4C10-B5CB-C6A93F9E5A3C}"/>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82</xdr:row>
      <xdr:rowOff>7620</xdr:rowOff>
    </xdr:from>
    <xdr:to>
      <xdr:col>44</xdr:col>
      <xdr:colOff>76200</xdr:colOff>
      <xdr:row>83</xdr:row>
      <xdr:rowOff>0</xdr:rowOff>
    </xdr:to>
    <xdr:sp macro="" textlink="">
      <xdr:nvSpPr>
        <xdr:cNvPr id="73" name="テキスト ボックス 72">
          <a:extLst>
            <a:ext uri="{FF2B5EF4-FFF2-40B4-BE49-F238E27FC236}">
              <a16:creationId xmlns:a16="http://schemas.microsoft.com/office/drawing/2014/main" id="{F1BF3F3D-6D2E-4716-94D8-7B3F8FC0CE60}"/>
            </a:ext>
          </a:extLst>
        </xdr:cNvPr>
        <xdr:cNvSpPr txBox="1"/>
      </xdr:nvSpPr>
      <xdr:spPr>
        <a:xfrm>
          <a:off x="5503545" y="21886545"/>
          <a:ext cx="3543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36</a:t>
          </a:r>
        </a:p>
      </xdr:txBody>
    </xdr:sp>
    <xdr:clientData fPrintsWithSheet="0"/>
  </xdr:twoCellAnchor>
  <xdr:twoCellAnchor>
    <xdr:from>
      <xdr:col>11</xdr:col>
      <xdr:colOff>15240</xdr:colOff>
      <xdr:row>98</xdr:row>
      <xdr:rowOff>228600</xdr:rowOff>
    </xdr:from>
    <xdr:to>
      <xdr:col>34</xdr:col>
      <xdr:colOff>0</xdr:colOff>
      <xdr:row>98</xdr:row>
      <xdr:rowOff>228600</xdr:rowOff>
    </xdr:to>
    <xdr:cxnSp macro="">
      <xdr:nvCxnSpPr>
        <xdr:cNvPr id="74" name="直線コネクタ 73">
          <a:extLst>
            <a:ext uri="{FF2B5EF4-FFF2-40B4-BE49-F238E27FC236}">
              <a16:creationId xmlns:a16="http://schemas.microsoft.com/office/drawing/2014/main" id="{650944E7-6A4C-4D5A-9151-DB27C63C3DCF}"/>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98</xdr:row>
      <xdr:rowOff>228600</xdr:rowOff>
    </xdr:from>
    <xdr:to>
      <xdr:col>75</xdr:col>
      <xdr:colOff>0</xdr:colOff>
      <xdr:row>98</xdr:row>
      <xdr:rowOff>228600</xdr:rowOff>
    </xdr:to>
    <xdr:cxnSp macro="">
      <xdr:nvCxnSpPr>
        <xdr:cNvPr id="75" name="直線コネクタ 74">
          <a:extLst>
            <a:ext uri="{FF2B5EF4-FFF2-40B4-BE49-F238E27FC236}">
              <a16:creationId xmlns:a16="http://schemas.microsoft.com/office/drawing/2014/main" id="{16083727-E98D-41B9-AE19-252DB4F0F934}"/>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96</xdr:row>
      <xdr:rowOff>243840</xdr:rowOff>
    </xdr:from>
    <xdr:to>
      <xdr:col>44</xdr:col>
      <xdr:colOff>85724</xdr:colOff>
      <xdr:row>97</xdr:row>
      <xdr:rowOff>259080</xdr:rowOff>
    </xdr:to>
    <xdr:sp macro="" textlink="">
      <xdr:nvSpPr>
        <xdr:cNvPr id="76" name="テキスト ボックス 75">
          <a:extLst>
            <a:ext uri="{FF2B5EF4-FFF2-40B4-BE49-F238E27FC236}">
              <a16:creationId xmlns:a16="http://schemas.microsoft.com/office/drawing/2014/main" id="{798F72D1-8B3A-4A2F-8598-0B451D55D754}"/>
            </a:ext>
          </a:extLst>
        </xdr:cNvPr>
        <xdr:cNvSpPr txBox="1"/>
      </xdr:nvSpPr>
      <xdr:spPr>
        <a:xfrm>
          <a:off x="5503544" y="25808940"/>
          <a:ext cx="36385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38</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98</xdr:row>
      <xdr:rowOff>228600</xdr:rowOff>
    </xdr:from>
    <xdr:to>
      <xdr:col>75</xdr:col>
      <xdr:colOff>0</xdr:colOff>
      <xdr:row>98</xdr:row>
      <xdr:rowOff>228600</xdr:rowOff>
    </xdr:to>
    <xdr:cxnSp macro="">
      <xdr:nvCxnSpPr>
        <xdr:cNvPr id="77" name="直線コネクタ 76">
          <a:extLst>
            <a:ext uri="{FF2B5EF4-FFF2-40B4-BE49-F238E27FC236}">
              <a16:creationId xmlns:a16="http://schemas.microsoft.com/office/drawing/2014/main" id="{E70234BE-1EE3-4F99-BE28-33575C0C51CF}"/>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110</xdr:row>
      <xdr:rowOff>228600</xdr:rowOff>
    </xdr:from>
    <xdr:to>
      <xdr:col>34</xdr:col>
      <xdr:colOff>0</xdr:colOff>
      <xdr:row>110</xdr:row>
      <xdr:rowOff>228600</xdr:rowOff>
    </xdr:to>
    <xdr:cxnSp macro="">
      <xdr:nvCxnSpPr>
        <xdr:cNvPr id="88" name="直線コネクタ 87">
          <a:extLst>
            <a:ext uri="{FF2B5EF4-FFF2-40B4-BE49-F238E27FC236}">
              <a16:creationId xmlns:a16="http://schemas.microsoft.com/office/drawing/2014/main" id="{11AF310A-B383-4C9C-887C-37FC9007B3CA}"/>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125</xdr:row>
      <xdr:rowOff>228600</xdr:rowOff>
    </xdr:from>
    <xdr:to>
      <xdr:col>34</xdr:col>
      <xdr:colOff>0</xdr:colOff>
      <xdr:row>125</xdr:row>
      <xdr:rowOff>228600</xdr:rowOff>
    </xdr:to>
    <xdr:cxnSp macro="">
      <xdr:nvCxnSpPr>
        <xdr:cNvPr id="89" name="直線コネクタ 88">
          <a:extLst>
            <a:ext uri="{FF2B5EF4-FFF2-40B4-BE49-F238E27FC236}">
              <a16:creationId xmlns:a16="http://schemas.microsoft.com/office/drawing/2014/main" id="{9DE7C6E2-6755-4739-AF46-51C3932992EB}"/>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109</xdr:row>
      <xdr:rowOff>7620</xdr:rowOff>
    </xdr:from>
    <xdr:to>
      <xdr:col>3</xdr:col>
      <xdr:colOff>95250</xdr:colOff>
      <xdr:row>110</xdr:row>
      <xdr:rowOff>0</xdr:rowOff>
    </xdr:to>
    <xdr:sp macro="" textlink="">
      <xdr:nvSpPr>
        <xdr:cNvPr id="90" name="テキスト ボックス 89">
          <a:extLst>
            <a:ext uri="{FF2B5EF4-FFF2-40B4-BE49-F238E27FC236}">
              <a16:creationId xmlns:a16="http://schemas.microsoft.com/office/drawing/2014/main" id="{8C522F27-F0A5-4991-A4D2-93AC7ECCC6FC}"/>
            </a:ext>
          </a:extLst>
        </xdr:cNvPr>
        <xdr:cNvSpPr txBox="1"/>
      </xdr:nvSpPr>
      <xdr:spPr>
        <a:xfrm>
          <a:off x="121920" y="29096970"/>
          <a:ext cx="3733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39</a:t>
          </a:r>
          <a:endParaRPr kumimoji="1" lang="ja-JP" altLang="en-US" sz="1200">
            <a:latin typeface="+mj-ea"/>
            <a:ea typeface="+mj-ea"/>
          </a:endParaRPr>
        </a:p>
      </xdr:txBody>
    </xdr:sp>
    <xdr:clientData fPrintsWithSheet="0"/>
  </xdr:twoCellAnchor>
  <xdr:twoCellAnchor>
    <xdr:from>
      <xdr:col>0</xdr:col>
      <xdr:colOff>121919</xdr:colOff>
      <xdr:row>123</xdr:row>
      <xdr:rowOff>243840</xdr:rowOff>
    </xdr:from>
    <xdr:to>
      <xdr:col>3</xdr:col>
      <xdr:colOff>85724</xdr:colOff>
      <xdr:row>124</xdr:row>
      <xdr:rowOff>259080</xdr:rowOff>
    </xdr:to>
    <xdr:sp macro="" textlink="">
      <xdr:nvSpPr>
        <xdr:cNvPr id="91" name="テキスト ボックス 90">
          <a:extLst>
            <a:ext uri="{FF2B5EF4-FFF2-40B4-BE49-F238E27FC236}">
              <a16:creationId xmlns:a16="http://schemas.microsoft.com/office/drawing/2014/main" id="{BD4A5EAA-C7A9-4CBF-9CE1-64E002914A72}"/>
            </a:ext>
          </a:extLst>
        </xdr:cNvPr>
        <xdr:cNvSpPr txBox="1"/>
      </xdr:nvSpPr>
      <xdr:spPr>
        <a:xfrm>
          <a:off x="121919" y="33019365"/>
          <a:ext cx="36385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41</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110</xdr:row>
      <xdr:rowOff>228600</xdr:rowOff>
    </xdr:from>
    <xdr:to>
      <xdr:col>75</xdr:col>
      <xdr:colOff>0</xdr:colOff>
      <xdr:row>110</xdr:row>
      <xdr:rowOff>228600</xdr:rowOff>
    </xdr:to>
    <xdr:cxnSp macro="">
      <xdr:nvCxnSpPr>
        <xdr:cNvPr id="92" name="直線コネクタ 91">
          <a:extLst>
            <a:ext uri="{FF2B5EF4-FFF2-40B4-BE49-F238E27FC236}">
              <a16:creationId xmlns:a16="http://schemas.microsoft.com/office/drawing/2014/main" id="{3BD5F655-2CBD-42EE-8B44-3C45F678D1E4}"/>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109</xdr:row>
      <xdr:rowOff>7620</xdr:rowOff>
    </xdr:from>
    <xdr:to>
      <xdr:col>44</xdr:col>
      <xdr:colOff>95250</xdr:colOff>
      <xdr:row>110</xdr:row>
      <xdr:rowOff>0</xdr:rowOff>
    </xdr:to>
    <xdr:sp macro="" textlink="">
      <xdr:nvSpPr>
        <xdr:cNvPr id="93" name="テキスト ボックス 92">
          <a:extLst>
            <a:ext uri="{FF2B5EF4-FFF2-40B4-BE49-F238E27FC236}">
              <a16:creationId xmlns:a16="http://schemas.microsoft.com/office/drawing/2014/main" id="{D4A3F371-57DE-45A3-AC15-C14F3AAF3BA9}"/>
            </a:ext>
          </a:extLst>
        </xdr:cNvPr>
        <xdr:cNvSpPr txBox="1"/>
      </xdr:nvSpPr>
      <xdr:spPr>
        <a:xfrm>
          <a:off x="5503545" y="29096970"/>
          <a:ext cx="3733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40</a:t>
          </a:r>
        </a:p>
      </xdr:txBody>
    </xdr:sp>
    <xdr:clientData fPrintsWithSheet="0"/>
  </xdr:twoCellAnchor>
  <xdr:twoCellAnchor>
    <xdr:from>
      <xdr:col>11</xdr:col>
      <xdr:colOff>15240</xdr:colOff>
      <xdr:row>125</xdr:row>
      <xdr:rowOff>228600</xdr:rowOff>
    </xdr:from>
    <xdr:to>
      <xdr:col>34</xdr:col>
      <xdr:colOff>0</xdr:colOff>
      <xdr:row>125</xdr:row>
      <xdr:rowOff>228600</xdr:rowOff>
    </xdr:to>
    <xdr:cxnSp macro="">
      <xdr:nvCxnSpPr>
        <xdr:cNvPr id="94" name="直線コネクタ 93">
          <a:extLst>
            <a:ext uri="{FF2B5EF4-FFF2-40B4-BE49-F238E27FC236}">
              <a16:creationId xmlns:a16="http://schemas.microsoft.com/office/drawing/2014/main" id="{FCAD7704-20ED-4307-88AB-A228E811329F}"/>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125</xdr:row>
      <xdr:rowOff>228600</xdr:rowOff>
    </xdr:from>
    <xdr:to>
      <xdr:col>75</xdr:col>
      <xdr:colOff>0</xdr:colOff>
      <xdr:row>125</xdr:row>
      <xdr:rowOff>228600</xdr:rowOff>
    </xdr:to>
    <xdr:cxnSp macro="">
      <xdr:nvCxnSpPr>
        <xdr:cNvPr id="95" name="直線コネクタ 94">
          <a:extLst>
            <a:ext uri="{FF2B5EF4-FFF2-40B4-BE49-F238E27FC236}">
              <a16:creationId xmlns:a16="http://schemas.microsoft.com/office/drawing/2014/main" id="{C9C991B4-DB54-4423-B145-17EC5BD916D6}"/>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123</xdr:row>
      <xdr:rowOff>243840</xdr:rowOff>
    </xdr:from>
    <xdr:to>
      <xdr:col>44</xdr:col>
      <xdr:colOff>104774</xdr:colOff>
      <xdr:row>124</xdr:row>
      <xdr:rowOff>259080</xdr:rowOff>
    </xdr:to>
    <xdr:sp macro="" textlink="">
      <xdr:nvSpPr>
        <xdr:cNvPr id="96" name="テキスト ボックス 95">
          <a:extLst>
            <a:ext uri="{FF2B5EF4-FFF2-40B4-BE49-F238E27FC236}">
              <a16:creationId xmlns:a16="http://schemas.microsoft.com/office/drawing/2014/main" id="{CFFC79B0-5F25-466F-A887-B5CC0C951B2A}"/>
            </a:ext>
          </a:extLst>
        </xdr:cNvPr>
        <xdr:cNvSpPr txBox="1"/>
      </xdr:nvSpPr>
      <xdr:spPr>
        <a:xfrm>
          <a:off x="5503544" y="33019365"/>
          <a:ext cx="3829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42</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125</xdr:row>
      <xdr:rowOff>228600</xdr:rowOff>
    </xdr:from>
    <xdr:to>
      <xdr:col>75</xdr:col>
      <xdr:colOff>0</xdr:colOff>
      <xdr:row>125</xdr:row>
      <xdr:rowOff>228600</xdr:rowOff>
    </xdr:to>
    <xdr:cxnSp macro="">
      <xdr:nvCxnSpPr>
        <xdr:cNvPr id="97" name="直線コネクタ 96">
          <a:extLst>
            <a:ext uri="{FF2B5EF4-FFF2-40B4-BE49-F238E27FC236}">
              <a16:creationId xmlns:a16="http://schemas.microsoft.com/office/drawing/2014/main" id="{BE7177C6-986B-4A85-A1E2-256ECDE7A45C}"/>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137</xdr:row>
      <xdr:rowOff>228600</xdr:rowOff>
    </xdr:from>
    <xdr:to>
      <xdr:col>34</xdr:col>
      <xdr:colOff>0</xdr:colOff>
      <xdr:row>137</xdr:row>
      <xdr:rowOff>228600</xdr:rowOff>
    </xdr:to>
    <xdr:cxnSp macro="">
      <xdr:nvCxnSpPr>
        <xdr:cNvPr id="108" name="直線コネクタ 107">
          <a:extLst>
            <a:ext uri="{FF2B5EF4-FFF2-40B4-BE49-F238E27FC236}">
              <a16:creationId xmlns:a16="http://schemas.microsoft.com/office/drawing/2014/main" id="{35144B98-72F0-40DC-9AF1-49BB9E048E0A}"/>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152</xdr:row>
      <xdr:rowOff>228600</xdr:rowOff>
    </xdr:from>
    <xdr:to>
      <xdr:col>34</xdr:col>
      <xdr:colOff>0</xdr:colOff>
      <xdr:row>152</xdr:row>
      <xdr:rowOff>228600</xdr:rowOff>
    </xdr:to>
    <xdr:cxnSp macro="">
      <xdr:nvCxnSpPr>
        <xdr:cNvPr id="109" name="直線コネクタ 108">
          <a:extLst>
            <a:ext uri="{FF2B5EF4-FFF2-40B4-BE49-F238E27FC236}">
              <a16:creationId xmlns:a16="http://schemas.microsoft.com/office/drawing/2014/main" id="{15DABD11-EC99-4735-928F-1ADEE9ACF1DF}"/>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121919</xdr:colOff>
      <xdr:row>136</xdr:row>
      <xdr:rowOff>7620</xdr:rowOff>
    </xdr:from>
    <xdr:to>
      <xdr:col>3</xdr:col>
      <xdr:colOff>123824</xdr:colOff>
      <xdr:row>137</xdr:row>
      <xdr:rowOff>0</xdr:rowOff>
    </xdr:to>
    <xdr:sp macro="" textlink="">
      <xdr:nvSpPr>
        <xdr:cNvPr id="110" name="テキスト ボックス 109">
          <a:extLst>
            <a:ext uri="{FF2B5EF4-FFF2-40B4-BE49-F238E27FC236}">
              <a16:creationId xmlns:a16="http://schemas.microsoft.com/office/drawing/2014/main" id="{BD6719F1-040C-436C-A7C1-1C89815A030A}"/>
            </a:ext>
          </a:extLst>
        </xdr:cNvPr>
        <xdr:cNvSpPr txBox="1"/>
      </xdr:nvSpPr>
      <xdr:spPr>
        <a:xfrm>
          <a:off x="121919" y="36307395"/>
          <a:ext cx="40195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43</a:t>
          </a:r>
          <a:endParaRPr kumimoji="1" lang="ja-JP" altLang="en-US" sz="1200">
            <a:latin typeface="+mj-ea"/>
            <a:ea typeface="+mj-ea"/>
          </a:endParaRPr>
        </a:p>
      </xdr:txBody>
    </xdr:sp>
    <xdr:clientData fPrintsWithSheet="0"/>
  </xdr:twoCellAnchor>
  <xdr:twoCellAnchor>
    <xdr:from>
      <xdr:col>0</xdr:col>
      <xdr:colOff>121920</xdr:colOff>
      <xdr:row>150</xdr:row>
      <xdr:rowOff>243840</xdr:rowOff>
    </xdr:from>
    <xdr:to>
      <xdr:col>4</xdr:col>
      <xdr:colOff>0</xdr:colOff>
      <xdr:row>151</xdr:row>
      <xdr:rowOff>259080</xdr:rowOff>
    </xdr:to>
    <xdr:sp macro="" textlink="">
      <xdr:nvSpPr>
        <xdr:cNvPr id="111" name="テキスト ボックス 110">
          <a:extLst>
            <a:ext uri="{FF2B5EF4-FFF2-40B4-BE49-F238E27FC236}">
              <a16:creationId xmlns:a16="http://schemas.microsoft.com/office/drawing/2014/main" id="{8D5B191B-1232-45C1-8ADD-F3C516520B35}"/>
            </a:ext>
          </a:extLst>
        </xdr:cNvPr>
        <xdr:cNvSpPr txBox="1"/>
      </xdr:nvSpPr>
      <xdr:spPr>
        <a:xfrm>
          <a:off x="121920" y="40229790"/>
          <a:ext cx="4114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45</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137</xdr:row>
      <xdr:rowOff>228600</xdr:rowOff>
    </xdr:from>
    <xdr:to>
      <xdr:col>75</xdr:col>
      <xdr:colOff>0</xdr:colOff>
      <xdr:row>137</xdr:row>
      <xdr:rowOff>228600</xdr:rowOff>
    </xdr:to>
    <xdr:cxnSp macro="">
      <xdr:nvCxnSpPr>
        <xdr:cNvPr id="112" name="直線コネクタ 111">
          <a:extLst>
            <a:ext uri="{FF2B5EF4-FFF2-40B4-BE49-F238E27FC236}">
              <a16:creationId xmlns:a16="http://schemas.microsoft.com/office/drawing/2014/main" id="{90357209-CECF-4BFC-A2E2-4AA915D4D485}"/>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136</xdr:row>
      <xdr:rowOff>7620</xdr:rowOff>
    </xdr:from>
    <xdr:to>
      <xdr:col>44</xdr:col>
      <xdr:colOff>104774</xdr:colOff>
      <xdr:row>137</xdr:row>
      <xdr:rowOff>0</xdr:rowOff>
    </xdr:to>
    <xdr:sp macro="" textlink="">
      <xdr:nvSpPr>
        <xdr:cNvPr id="113" name="テキスト ボックス 112">
          <a:extLst>
            <a:ext uri="{FF2B5EF4-FFF2-40B4-BE49-F238E27FC236}">
              <a16:creationId xmlns:a16="http://schemas.microsoft.com/office/drawing/2014/main" id="{C9060B14-9722-4CE7-9C36-7E3A637D7E6A}"/>
            </a:ext>
          </a:extLst>
        </xdr:cNvPr>
        <xdr:cNvSpPr txBox="1"/>
      </xdr:nvSpPr>
      <xdr:spPr>
        <a:xfrm>
          <a:off x="5503544" y="36307395"/>
          <a:ext cx="382905"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44</a:t>
          </a:r>
        </a:p>
      </xdr:txBody>
    </xdr:sp>
    <xdr:clientData fPrintsWithSheet="0"/>
  </xdr:twoCellAnchor>
  <xdr:twoCellAnchor>
    <xdr:from>
      <xdr:col>11</xdr:col>
      <xdr:colOff>15240</xdr:colOff>
      <xdr:row>152</xdr:row>
      <xdr:rowOff>228600</xdr:rowOff>
    </xdr:from>
    <xdr:to>
      <xdr:col>34</xdr:col>
      <xdr:colOff>0</xdr:colOff>
      <xdr:row>152</xdr:row>
      <xdr:rowOff>228600</xdr:rowOff>
    </xdr:to>
    <xdr:cxnSp macro="">
      <xdr:nvCxnSpPr>
        <xdr:cNvPr id="114" name="直線コネクタ 113">
          <a:extLst>
            <a:ext uri="{FF2B5EF4-FFF2-40B4-BE49-F238E27FC236}">
              <a16:creationId xmlns:a16="http://schemas.microsoft.com/office/drawing/2014/main" id="{6BF6E7DD-F0C6-47FE-A6DD-C6369095EEEC}"/>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152</xdr:row>
      <xdr:rowOff>228600</xdr:rowOff>
    </xdr:from>
    <xdr:to>
      <xdr:col>75</xdr:col>
      <xdr:colOff>0</xdr:colOff>
      <xdr:row>152</xdr:row>
      <xdr:rowOff>228600</xdr:rowOff>
    </xdr:to>
    <xdr:cxnSp macro="">
      <xdr:nvCxnSpPr>
        <xdr:cNvPr id="115" name="直線コネクタ 114">
          <a:extLst>
            <a:ext uri="{FF2B5EF4-FFF2-40B4-BE49-F238E27FC236}">
              <a16:creationId xmlns:a16="http://schemas.microsoft.com/office/drawing/2014/main" id="{D44AC506-E6D5-4460-9EC4-7BCFDCD58361}"/>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150</xdr:row>
      <xdr:rowOff>243840</xdr:rowOff>
    </xdr:from>
    <xdr:to>
      <xdr:col>44</xdr:col>
      <xdr:colOff>85724</xdr:colOff>
      <xdr:row>151</xdr:row>
      <xdr:rowOff>259080</xdr:rowOff>
    </xdr:to>
    <xdr:sp macro="" textlink="">
      <xdr:nvSpPr>
        <xdr:cNvPr id="116" name="テキスト ボックス 115">
          <a:extLst>
            <a:ext uri="{FF2B5EF4-FFF2-40B4-BE49-F238E27FC236}">
              <a16:creationId xmlns:a16="http://schemas.microsoft.com/office/drawing/2014/main" id="{EFB875B4-2A65-41DC-9713-AF845875BCE8}"/>
            </a:ext>
          </a:extLst>
        </xdr:cNvPr>
        <xdr:cNvSpPr txBox="1"/>
      </xdr:nvSpPr>
      <xdr:spPr>
        <a:xfrm>
          <a:off x="5503544" y="40229790"/>
          <a:ext cx="36385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46</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152</xdr:row>
      <xdr:rowOff>228600</xdr:rowOff>
    </xdr:from>
    <xdr:to>
      <xdr:col>75</xdr:col>
      <xdr:colOff>0</xdr:colOff>
      <xdr:row>152</xdr:row>
      <xdr:rowOff>228600</xdr:rowOff>
    </xdr:to>
    <xdr:cxnSp macro="">
      <xdr:nvCxnSpPr>
        <xdr:cNvPr id="117" name="直線コネクタ 116">
          <a:extLst>
            <a:ext uri="{FF2B5EF4-FFF2-40B4-BE49-F238E27FC236}">
              <a16:creationId xmlns:a16="http://schemas.microsoft.com/office/drawing/2014/main" id="{6E68E376-1557-48DD-800E-4A0E6CD4EC9B}"/>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164</xdr:row>
      <xdr:rowOff>228600</xdr:rowOff>
    </xdr:from>
    <xdr:to>
      <xdr:col>34</xdr:col>
      <xdr:colOff>0</xdr:colOff>
      <xdr:row>164</xdr:row>
      <xdr:rowOff>228600</xdr:rowOff>
    </xdr:to>
    <xdr:cxnSp macro="">
      <xdr:nvCxnSpPr>
        <xdr:cNvPr id="128" name="直線コネクタ 127">
          <a:extLst>
            <a:ext uri="{FF2B5EF4-FFF2-40B4-BE49-F238E27FC236}">
              <a16:creationId xmlns:a16="http://schemas.microsoft.com/office/drawing/2014/main" id="{399C1472-F05E-4836-BED2-A7C7838A735F}"/>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179</xdr:row>
      <xdr:rowOff>228600</xdr:rowOff>
    </xdr:from>
    <xdr:to>
      <xdr:col>34</xdr:col>
      <xdr:colOff>0</xdr:colOff>
      <xdr:row>179</xdr:row>
      <xdr:rowOff>228600</xdr:rowOff>
    </xdr:to>
    <xdr:cxnSp macro="">
      <xdr:nvCxnSpPr>
        <xdr:cNvPr id="129" name="直線コネクタ 128">
          <a:extLst>
            <a:ext uri="{FF2B5EF4-FFF2-40B4-BE49-F238E27FC236}">
              <a16:creationId xmlns:a16="http://schemas.microsoft.com/office/drawing/2014/main" id="{C0FF2B4D-D3FD-40A2-85C1-F1A7961F5699}"/>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163</xdr:row>
      <xdr:rowOff>7620</xdr:rowOff>
    </xdr:from>
    <xdr:to>
      <xdr:col>4</xdr:col>
      <xdr:colOff>38100</xdr:colOff>
      <xdr:row>164</xdr:row>
      <xdr:rowOff>0</xdr:rowOff>
    </xdr:to>
    <xdr:sp macro="" textlink="">
      <xdr:nvSpPr>
        <xdr:cNvPr id="130" name="テキスト ボックス 129">
          <a:extLst>
            <a:ext uri="{FF2B5EF4-FFF2-40B4-BE49-F238E27FC236}">
              <a16:creationId xmlns:a16="http://schemas.microsoft.com/office/drawing/2014/main" id="{55554287-BDF3-4C7F-97A6-36EACC377C35}"/>
            </a:ext>
          </a:extLst>
        </xdr:cNvPr>
        <xdr:cNvSpPr txBox="1"/>
      </xdr:nvSpPr>
      <xdr:spPr>
        <a:xfrm>
          <a:off x="121920" y="43517820"/>
          <a:ext cx="4495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47</a:t>
          </a:r>
          <a:endParaRPr kumimoji="1" lang="ja-JP" altLang="en-US" sz="1200">
            <a:latin typeface="+mj-ea"/>
            <a:ea typeface="+mj-ea"/>
          </a:endParaRPr>
        </a:p>
      </xdr:txBody>
    </xdr:sp>
    <xdr:clientData fPrintsWithSheet="0"/>
  </xdr:twoCellAnchor>
  <xdr:twoCellAnchor>
    <xdr:from>
      <xdr:col>0</xdr:col>
      <xdr:colOff>121919</xdr:colOff>
      <xdr:row>177</xdr:row>
      <xdr:rowOff>243840</xdr:rowOff>
    </xdr:from>
    <xdr:to>
      <xdr:col>4</xdr:col>
      <xdr:colOff>28574</xdr:colOff>
      <xdr:row>178</xdr:row>
      <xdr:rowOff>259080</xdr:rowOff>
    </xdr:to>
    <xdr:sp macro="" textlink="">
      <xdr:nvSpPr>
        <xdr:cNvPr id="131" name="テキスト ボックス 130">
          <a:extLst>
            <a:ext uri="{FF2B5EF4-FFF2-40B4-BE49-F238E27FC236}">
              <a16:creationId xmlns:a16="http://schemas.microsoft.com/office/drawing/2014/main" id="{7630694B-9A19-4303-8285-56FB7E1B3B30}"/>
            </a:ext>
          </a:extLst>
        </xdr:cNvPr>
        <xdr:cNvSpPr txBox="1"/>
      </xdr:nvSpPr>
      <xdr:spPr>
        <a:xfrm>
          <a:off x="121919" y="47440215"/>
          <a:ext cx="44005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49</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164</xdr:row>
      <xdr:rowOff>228600</xdr:rowOff>
    </xdr:from>
    <xdr:to>
      <xdr:col>75</xdr:col>
      <xdr:colOff>0</xdr:colOff>
      <xdr:row>164</xdr:row>
      <xdr:rowOff>228600</xdr:rowOff>
    </xdr:to>
    <xdr:cxnSp macro="">
      <xdr:nvCxnSpPr>
        <xdr:cNvPr id="132" name="直線コネクタ 131">
          <a:extLst>
            <a:ext uri="{FF2B5EF4-FFF2-40B4-BE49-F238E27FC236}">
              <a16:creationId xmlns:a16="http://schemas.microsoft.com/office/drawing/2014/main" id="{87E29BDE-FA05-474C-BCAF-912230A3DD58}"/>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163</xdr:row>
      <xdr:rowOff>7620</xdr:rowOff>
    </xdr:from>
    <xdr:to>
      <xdr:col>44</xdr:col>
      <xdr:colOff>95250</xdr:colOff>
      <xdr:row>164</xdr:row>
      <xdr:rowOff>0</xdr:rowOff>
    </xdr:to>
    <xdr:sp macro="" textlink="">
      <xdr:nvSpPr>
        <xdr:cNvPr id="133" name="テキスト ボックス 132">
          <a:extLst>
            <a:ext uri="{FF2B5EF4-FFF2-40B4-BE49-F238E27FC236}">
              <a16:creationId xmlns:a16="http://schemas.microsoft.com/office/drawing/2014/main" id="{CB27141F-BC91-4D4B-A440-0C553001AF5D}"/>
            </a:ext>
          </a:extLst>
        </xdr:cNvPr>
        <xdr:cNvSpPr txBox="1"/>
      </xdr:nvSpPr>
      <xdr:spPr>
        <a:xfrm>
          <a:off x="5503545" y="43517820"/>
          <a:ext cx="3733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48</a:t>
          </a:r>
        </a:p>
      </xdr:txBody>
    </xdr:sp>
    <xdr:clientData fPrintsWithSheet="0"/>
  </xdr:twoCellAnchor>
  <xdr:twoCellAnchor>
    <xdr:from>
      <xdr:col>11</xdr:col>
      <xdr:colOff>15240</xdr:colOff>
      <xdr:row>179</xdr:row>
      <xdr:rowOff>228600</xdr:rowOff>
    </xdr:from>
    <xdr:to>
      <xdr:col>34</xdr:col>
      <xdr:colOff>0</xdr:colOff>
      <xdr:row>179</xdr:row>
      <xdr:rowOff>228600</xdr:rowOff>
    </xdr:to>
    <xdr:cxnSp macro="">
      <xdr:nvCxnSpPr>
        <xdr:cNvPr id="134" name="直線コネクタ 133">
          <a:extLst>
            <a:ext uri="{FF2B5EF4-FFF2-40B4-BE49-F238E27FC236}">
              <a16:creationId xmlns:a16="http://schemas.microsoft.com/office/drawing/2014/main" id="{4F3AC0DD-3F39-4C5D-958D-6321E468CBD1}"/>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179</xdr:row>
      <xdr:rowOff>228600</xdr:rowOff>
    </xdr:from>
    <xdr:to>
      <xdr:col>75</xdr:col>
      <xdr:colOff>0</xdr:colOff>
      <xdr:row>179</xdr:row>
      <xdr:rowOff>228600</xdr:rowOff>
    </xdr:to>
    <xdr:cxnSp macro="">
      <xdr:nvCxnSpPr>
        <xdr:cNvPr id="135" name="直線コネクタ 134">
          <a:extLst>
            <a:ext uri="{FF2B5EF4-FFF2-40B4-BE49-F238E27FC236}">
              <a16:creationId xmlns:a16="http://schemas.microsoft.com/office/drawing/2014/main" id="{C1381825-D614-4D07-86F8-9DB4EBDF3AC0}"/>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177</xdr:row>
      <xdr:rowOff>243840</xdr:rowOff>
    </xdr:from>
    <xdr:to>
      <xdr:col>44</xdr:col>
      <xdr:colOff>104774</xdr:colOff>
      <xdr:row>178</xdr:row>
      <xdr:rowOff>259080</xdr:rowOff>
    </xdr:to>
    <xdr:sp macro="" textlink="">
      <xdr:nvSpPr>
        <xdr:cNvPr id="136" name="テキスト ボックス 135">
          <a:extLst>
            <a:ext uri="{FF2B5EF4-FFF2-40B4-BE49-F238E27FC236}">
              <a16:creationId xmlns:a16="http://schemas.microsoft.com/office/drawing/2014/main" id="{5263ADB9-4DBC-416F-A5DC-3CCB3AF613A1}"/>
            </a:ext>
          </a:extLst>
        </xdr:cNvPr>
        <xdr:cNvSpPr txBox="1"/>
      </xdr:nvSpPr>
      <xdr:spPr>
        <a:xfrm>
          <a:off x="5503544" y="47440215"/>
          <a:ext cx="3829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50</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179</xdr:row>
      <xdr:rowOff>228600</xdr:rowOff>
    </xdr:from>
    <xdr:to>
      <xdr:col>75</xdr:col>
      <xdr:colOff>0</xdr:colOff>
      <xdr:row>179</xdr:row>
      <xdr:rowOff>228600</xdr:rowOff>
    </xdr:to>
    <xdr:cxnSp macro="">
      <xdr:nvCxnSpPr>
        <xdr:cNvPr id="137" name="直線コネクタ 136">
          <a:extLst>
            <a:ext uri="{FF2B5EF4-FFF2-40B4-BE49-F238E27FC236}">
              <a16:creationId xmlns:a16="http://schemas.microsoft.com/office/drawing/2014/main" id="{E0E49C38-58E2-48A4-B47E-A69FB4A521F1}"/>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191</xdr:row>
      <xdr:rowOff>228600</xdr:rowOff>
    </xdr:from>
    <xdr:to>
      <xdr:col>34</xdr:col>
      <xdr:colOff>0</xdr:colOff>
      <xdr:row>191</xdr:row>
      <xdr:rowOff>228600</xdr:rowOff>
    </xdr:to>
    <xdr:cxnSp macro="">
      <xdr:nvCxnSpPr>
        <xdr:cNvPr id="148" name="直線コネクタ 147">
          <a:extLst>
            <a:ext uri="{FF2B5EF4-FFF2-40B4-BE49-F238E27FC236}">
              <a16:creationId xmlns:a16="http://schemas.microsoft.com/office/drawing/2014/main" id="{8915DA22-E28C-42AF-9D19-278A8535E384}"/>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206</xdr:row>
      <xdr:rowOff>228600</xdr:rowOff>
    </xdr:from>
    <xdr:to>
      <xdr:col>34</xdr:col>
      <xdr:colOff>0</xdr:colOff>
      <xdr:row>206</xdr:row>
      <xdr:rowOff>228600</xdr:rowOff>
    </xdr:to>
    <xdr:cxnSp macro="">
      <xdr:nvCxnSpPr>
        <xdr:cNvPr id="149" name="直線コネクタ 148">
          <a:extLst>
            <a:ext uri="{FF2B5EF4-FFF2-40B4-BE49-F238E27FC236}">
              <a16:creationId xmlns:a16="http://schemas.microsoft.com/office/drawing/2014/main" id="{96F41915-326A-4DF2-85EC-C1F962C8256C}"/>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190</xdr:row>
      <xdr:rowOff>7620</xdr:rowOff>
    </xdr:from>
    <xdr:to>
      <xdr:col>4</xdr:col>
      <xdr:colOff>0</xdr:colOff>
      <xdr:row>191</xdr:row>
      <xdr:rowOff>0</xdr:rowOff>
    </xdr:to>
    <xdr:sp macro="" textlink="">
      <xdr:nvSpPr>
        <xdr:cNvPr id="150" name="テキスト ボックス 149">
          <a:extLst>
            <a:ext uri="{FF2B5EF4-FFF2-40B4-BE49-F238E27FC236}">
              <a16:creationId xmlns:a16="http://schemas.microsoft.com/office/drawing/2014/main" id="{ACB77FD2-3DA2-49F5-8873-D8BE952C762B}"/>
            </a:ext>
          </a:extLst>
        </xdr:cNvPr>
        <xdr:cNvSpPr txBox="1"/>
      </xdr:nvSpPr>
      <xdr:spPr>
        <a:xfrm>
          <a:off x="121920" y="50728245"/>
          <a:ext cx="4114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51</a:t>
          </a:r>
          <a:endParaRPr kumimoji="1" lang="ja-JP" altLang="en-US" sz="1200">
            <a:latin typeface="+mj-ea"/>
            <a:ea typeface="+mj-ea"/>
          </a:endParaRPr>
        </a:p>
      </xdr:txBody>
    </xdr:sp>
    <xdr:clientData fPrintsWithSheet="0"/>
  </xdr:twoCellAnchor>
  <xdr:twoCellAnchor>
    <xdr:from>
      <xdr:col>0</xdr:col>
      <xdr:colOff>121920</xdr:colOff>
      <xdr:row>204</xdr:row>
      <xdr:rowOff>243840</xdr:rowOff>
    </xdr:from>
    <xdr:to>
      <xdr:col>3</xdr:col>
      <xdr:colOff>114300</xdr:colOff>
      <xdr:row>205</xdr:row>
      <xdr:rowOff>259080</xdr:rowOff>
    </xdr:to>
    <xdr:sp macro="" textlink="">
      <xdr:nvSpPr>
        <xdr:cNvPr id="151" name="テキスト ボックス 150">
          <a:extLst>
            <a:ext uri="{FF2B5EF4-FFF2-40B4-BE49-F238E27FC236}">
              <a16:creationId xmlns:a16="http://schemas.microsoft.com/office/drawing/2014/main" id="{DD6494AD-2178-4022-AEEC-156B2AB07D6C}"/>
            </a:ext>
          </a:extLst>
        </xdr:cNvPr>
        <xdr:cNvSpPr txBox="1"/>
      </xdr:nvSpPr>
      <xdr:spPr>
        <a:xfrm>
          <a:off x="121920" y="54650640"/>
          <a:ext cx="39243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53</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191</xdr:row>
      <xdr:rowOff>228600</xdr:rowOff>
    </xdr:from>
    <xdr:to>
      <xdr:col>75</xdr:col>
      <xdr:colOff>0</xdr:colOff>
      <xdr:row>191</xdr:row>
      <xdr:rowOff>228600</xdr:rowOff>
    </xdr:to>
    <xdr:cxnSp macro="">
      <xdr:nvCxnSpPr>
        <xdr:cNvPr id="152" name="直線コネクタ 151">
          <a:extLst>
            <a:ext uri="{FF2B5EF4-FFF2-40B4-BE49-F238E27FC236}">
              <a16:creationId xmlns:a16="http://schemas.microsoft.com/office/drawing/2014/main" id="{D6810E10-B266-439A-AE5B-638CB503C76B}"/>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190</xdr:row>
      <xdr:rowOff>7620</xdr:rowOff>
    </xdr:from>
    <xdr:to>
      <xdr:col>44</xdr:col>
      <xdr:colOff>114300</xdr:colOff>
      <xdr:row>191</xdr:row>
      <xdr:rowOff>0</xdr:rowOff>
    </xdr:to>
    <xdr:sp macro="" textlink="">
      <xdr:nvSpPr>
        <xdr:cNvPr id="153" name="テキスト ボックス 152">
          <a:extLst>
            <a:ext uri="{FF2B5EF4-FFF2-40B4-BE49-F238E27FC236}">
              <a16:creationId xmlns:a16="http://schemas.microsoft.com/office/drawing/2014/main" id="{E1D2F878-2791-4AEE-A484-E779F92F9925}"/>
            </a:ext>
          </a:extLst>
        </xdr:cNvPr>
        <xdr:cNvSpPr txBox="1"/>
      </xdr:nvSpPr>
      <xdr:spPr>
        <a:xfrm>
          <a:off x="5503545" y="50728245"/>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52</a:t>
          </a:r>
        </a:p>
      </xdr:txBody>
    </xdr:sp>
    <xdr:clientData fPrintsWithSheet="0"/>
  </xdr:twoCellAnchor>
  <xdr:twoCellAnchor>
    <xdr:from>
      <xdr:col>11</xdr:col>
      <xdr:colOff>15240</xdr:colOff>
      <xdr:row>206</xdr:row>
      <xdr:rowOff>228600</xdr:rowOff>
    </xdr:from>
    <xdr:to>
      <xdr:col>34</xdr:col>
      <xdr:colOff>0</xdr:colOff>
      <xdr:row>206</xdr:row>
      <xdr:rowOff>228600</xdr:rowOff>
    </xdr:to>
    <xdr:cxnSp macro="">
      <xdr:nvCxnSpPr>
        <xdr:cNvPr id="154" name="直線コネクタ 153">
          <a:extLst>
            <a:ext uri="{FF2B5EF4-FFF2-40B4-BE49-F238E27FC236}">
              <a16:creationId xmlns:a16="http://schemas.microsoft.com/office/drawing/2014/main" id="{EC62A7C7-1818-4C85-A176-36157F87648F}"/>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228600</xdr:rowOff>
    </xdr:from>
    <xdr:to>
      <xdr:col>75</xdr:col>
      <xdr:colOff>0</xdr:colOff>
      <xdr:row>206</xdr:row>
      <xdr:rowOff>228600</xdr:rowOff>
    </xdr:to>
    <xdr:cxnSp macro="">
      <xdr:nvCxnSpPr>
        <xdr:cNvPr id="155" name="直線コネクタ 154">
          <a:extLst>
            <a:ext uri="{FF2B5EF4-FFF2-40B4-BE49-F238E27FC236}">
              <a16:creationId xmlns:a16="http://schemas.microsoft.com/office/drawing/2014/main" id="{ECA33C00-18F5-4E68-8EF4-DECE8CE5376A}"/>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204</xdr:row>
      <xdr:rowOff>243840</xdr:rowOff>
    </xdr:from>
    <xdr:to>
      <xdr:col>44</xdr:col>
      <xdr:colOff>95250</xdr:colOff>
      <xdr:row>205</xdr:row>
      <xdr:rowOff>259080</xdr:rowOff>
    </xdr:to>
    <xdr:sp macro="" textlink="">
      <xdr:nvSpPr>
        <xdr:cNvPr id="156" name="テキスト ボックス 155">
          <a:extLst>
            <a:ext uri="{FF2B5EF4-FFF2-40B4-BE49-F238E27FC236}">
              <a16:creationId xmlns:a16="http://schemas.microsoft.com/office/drawing/2014/main" id="{38D8348C-EC33-4161-A4DB-937077E651A9}"/>
            </a:ext>
          </a:extLst>
        </xdr:cNvPr>
        <xdr:cNvSpPr txBox="1"/>
      </xdr:nvSpPr>
      <xdr:spPr>
        <a:xfrm>
          <a:off x="5503545" y="54650640"/>
          <a:ext cx="3733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54</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206</xdr:row>
      <xdr:rowOff>228600</xdr:rowOff>
    </xdr:from>
    <xdr:to>
      <xdr:col>75</xdr:col>
      <xdr:colOff>0</xdr:colOff>
      <xdr:row>206</xdr:row>
      <xdr:rowOff>228600</xdr:rowOff>
    </xdr:to>
    <xdr:cxnSp macro="">
      <xdr:nvCxnSpPr>
        <xdr:cNvPr id="157" name="直線コネクタ 156">
          <a:extLst>
            <a:ext uri="{FF2B5EF4-FFF2-40B4-BE49-F238E27FC236}">
              <a16:creationId xmlns:a16="http://schemas.microsoft.com/office/drawing/2014/main" id="{F52F4D34-33EA-4058-A75B-4DC7D4767D8B}"/>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218</xdr:row>
      <xdr:rowOff>228600</xdr:rowOff>
    </xdr:from>
    <xdr:to>
      <xdr:col>34</xdr:col>
      <xdr:colOff>0</xdr:colOff>
      <xdr:row>218</xdr:row>
      <xdr:rowOff>228600</xdr:rowOff>
    </xdr:to>
    <xdr:cxnSp macro="">
      <xdr:nvCxnSpPr>
        <xdr:cNvPr id="168" name="直線コネクタ 167">
          <a:extLst>
            <a:ext uri="{FF2B5EF4-FFF2-40B4-BE49-F238E27FC236}">
              <a16:creationId xmlns:a16="http://schemas.microsoft.com/office/drawing/2014/main" id="{F9AF9BD4-3450-44E7-AB3B-A431017CFE55}"/>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233</xdr:row>
      <xdr:rowOff>228600</xdr:rowOff>
    </xdr:from>
    <xdr:to>
      <xdr:col>34</xdr:col>
      <xdr:colOff>0</xdr:colOff>
      <xdr:row>233</xdr:row>
      <xdr:rowOff>228600</xdr:rowOff>
    </xdr:to>
    <xdr:cxnSp macro="">
      <xdr:nvCxnSpPr>
        <xdr:cNvPr id="169" name="直線コネクタ 168">
          <a:extLst>
            <a:ext uri="{FF2B5EF4-FFF2-40B4-BE49-F238E27FC236}">
              <a16:creationId xmlns:a16="http://schemas.microsoft.com/office/drawing/2014/main" id="{9AD052B2-4C0B-4389-8929-D048C1F8D627}"/>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217</xdr:row>
      <xdr:rowOff>7620</xdr:rowOff>
    </xdr:from>
    <xdr:to>
      <xdr:col>3</xdr:col>
      <xdr:colOff>114300</xdr:colOff>
      <xdr:row>218</xdr:row>
      <xdr:rowOff>0</xdr:rowOff>
    </xdr:to>
    <xdr:sp macro="" textlink="">
      <xdr:nvSpPr>
        <xdr:cNvPr id="170" name="テキスト ボックス 169">
          <a:extLst>
            <a:ext uri="{FF2B5EF4-FFF2-40B4-BE49-F238E27FC236}">
              <a16:creationId xmlns:a16="http://schemas.microsoft.com/office/drawing/2014/main" id="{64D58E3C-FF0B-4EFD-B47F-E95BD122881B}"/>
            </a:ext>
          </a:extLst>
        </xdr:cNvPr>
        <xdr:cNvSpPr txBox="1"/>
      </xdr:nvSpPr>
      <xdr:spPr>
        <a:xfrm>
          <a:off x="121920" y="57938670"/>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55</a:t>
          </a:r>
          <a:endParaRPr kumimoji="1" lang="ja-JP" altLang="en-US" sz="1200">
            <a:latin typeface="+mj-ea"/>
            <a:ea typeface="+mj-ea"/>
          </a:endParaRPr>
        </a:p>
      </xdr:txBody>
    </xdr:sp>
    <xdr:clientData fPrintsWithSheet="0"/>
  </xdr:twoCellAnchor>
  <xdr:twoCellAnchor>
    <xdr:from>
      <xdr:col>0</xdr:col>
      <xdr:colOff>121919</xdr:colOff>
      <xdr:row>231</xdr:row>
      <xdr:rowOff>243840</xdr:rowOff>
    </xdr:from>
    <xdr:to>
      <xdr:col>4</xdr:col>
      <xdr:colOff>28574</xdr:colOff>
      <xdr:row>232</xdr:row>
      <xdr:rowOff>259080</xdr:rowOff>
    </xdr:to>
    <xdr:sp macro="" textlink="">
      <xdr:nvSpPr>
        <xdr:cNvPr id="171" name="テキスト ボックス 170">
          <a:extLst>
            <a:ext uri="{FF2B5EF4-FFF2-40B4-BE49-F238E27FC236}">
              <a16:creationId xmlns:a16="http://schemas.microsoft.com/office/drawing/2014/main" id="{4F57B40C-2026-499D-B1B9-911797CCFDF6}"/>
            </a:ext>
          </a:extLst>
        </xdr:cNvPr>
        <xdr:cNvSpPr txBox="1"/>
      </xdr:nvSpPr>
      <xdr:spPr>
        <a:xfrm>
          <a:off x="121919" y="61861065"/>
          <a:ext cx="44005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57</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218</xdr:row>
      <xdr:rowOff>228600</xdr:rowOff>
    </xdr:from>
    <xdr:to>
      <xdr:col>75</xdr:col>
      <xdr:colOff>0</xdr:colOff>
      <xdr:row>218</xdr:row>
      <xdr:rowOff>228600</xdr:rowOff>
    </xdr:to>
    <xdr:cxnSp macro="">
      <xdr:nvCxnSpPr>
        <xdr:cNvPr id="172" name="直線コネクタ 171">
          <a:extLst>
            <a:ext uri="{FF2B5EF4-FFF2-40B4-BE49-F238E27FC236}">
              <a16:creationId xmlns:a16="http://schemas.microsoft.com/office/drawing/2014/main" id="{255F4C29-0598-4782-A8B0-007661D27DB6}"/>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217</xdr:row>
      <xdr:rowOff>7620</xdr:rowOff>
    </xdr:from>
    <xdr:to>
      <xdr:col>44</xdr:col>
      <xdr:colOff>114300</xdr:colOff>
      <xdr:row>218</xdr:row>
      <xdr:rowOff>0</xdr:rowOff>
    </xdr:to>
    <xdr:sp macro="" textlink="">
      <xdr:nvSpPr>
        <xdr:cNvPr id="173" name="テキスト ボックス 172">
          <a:extLst>
            <a:ext uri="{FF2B5EF4-FFF2-40B4-BE49-F238E27FC236}">
              <a16:creationId xmlns:a16="http://schemas.microsoft.com/office/drawing/2014/main" id="{BADF8C47-8309-4EEE-AB03-25D1F8504EF6}"/>
            </a:ext>
          </a:extLst>
        </xdr:cNvPr>
        <xdr:cNvSpPr txBox="1"/>
      </xdr:nvSpPr>
      <xdr:spPr>
        <a:xfrm>
          <a:off x="5503545" y="57938670"/>
          <a:ext cx="39243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56</a:t>
          </a:r>
        </a:p>
      </xdr:txBody>
    </xdr:sp>
    <xdr:clientData fPrintsWithSheet="0"/>
  </xdr:twoCellAnchor>
  <xdr:twoCellAnchor>
    <xdr:from>
      <xdr:col>11</xdr:col>
      <xdr:colOff>15240</xdr:colOff>
      <xdr:row>233</xdr:row>
      <xdr:rowOff>228600</xdr:rowOff>
    </xdr:from>
    <xdr:to>
      <xdr:col>34</xdr:col>
      <xdr:colOff>0</xdr:colOff>
      <xdr:row>233</xdr:row>
      <xdr:rowOff>228600</xdr:rowOff>
    </xdr:to>
    <xdr:cxnSp macro="">
      <xdr:nvCxnSpPr>
        <xdr:cNvPr id="174" name="直線コネクタ 173">
          <a:extLst>
            <a:ext uri="{FF2B5EF4-FFF2-40B4-BE49-F238E27FC236}">
              <a16:creationId xmlns:a16="http://schemas.microsoft.com/office/drawing/2014/main" id="{F1DF93B2-4C88-4FFD-8088-60B75B417A25}"/>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233</xdr:row>
      <xdr:rowOff>228600</xdr:rowOff>
    </xdr:from>
    <xdr:to>
      <xdr:col>75</xdr:col>
      <xdr:colOff>0</xdr:colOff>
      <xdr:row>233</xdr:row>
      <xdr:rowOff>228600</xdr:rowOff>
    </xdr:to>
    <xdr:cxnSp macro="">
      <xdr:nvCxnSpPr>
        <xdr:cNvPr id="175" name="直線コネクタ 174">
          <a:extLst>
            <a:ext uri="{FF2B5EF4-FFF2-40B4-BE49-F238E27FC236}">
              <a16:creationId xmlns:a16="http://schemas.microsoft.com/office/drawing/2014/main" id="{CEF53899-A49D-43BB-8BCC-7CDD8FD444CD}"/>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231</xdr:row>
      <xdr:rowOff>243840</xdr:rowOff>
    </xdr:from>
    <xdr:to>
      <xdr:col>44</xdr:col>
      <xdr:colOff>104774</xdr:colOff>
      <xdr:row>232</xdr:row>
      <xdr:rowOff>259080</xdr:rowOff>
    </xdr:to>
    <xdr:sp macro="" textlink="">
      <xdr:nvSpPr>
        <xdr:cNvPr id="176" name="テキスト ボックス 175">
          <a:extLst>
            <a:ext uri="{FF2B5EF4-FFF2-40B4-BE49-F238E27FC236}">
              <a16:creationId xmlns:a16="http://schemas.microsoft.com/office/drawing/2014/main" id="{BE0FC7AE-2704-463C-BEF4-FCBE9CE9B3F0}"/>
            </a:ext>
          </a:extLst>
        </xdr:cNvPr>
        <xdr:cNvSpPr txBox="1"/>
      </xdr:nvSpPr>
      <xdr:spPr>
        <a:xfrm>
          <a:off x="5503544" y="61861065"/>
          <a:ext cx="3829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58</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233</xdr:row>
      <xdr:rowOff>228600</xdr:rowOff>
    </xdr:from>
    <xdr:to>
      <xdr:col>75</xdr:col>
      <xdr:colOff>0</xdr:colOff>
      <xdr:row>233</xdr:row>
      <xdr:rowOff>228600</xdr:rowOff>
    </xdr:to>
    <xdr:cxnSp macro="">
      <xdr:nvCxnSpPr>
        <xdr:cNvPr id="177" name="直線コネクタ 176">
          <a:extLst>
            <a:ext uri="{FF2B5EF4-FFF2-40B4-BE49-F238E27FC236}">
              <a16:creationId xmlns:a16="http://schemas.microsoft.com/office/drawing/2014/main" id="{120EEC44-922B-47ED-8353-16440B798AA0}"/>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245</xdr:row>
      <xdr:rowOff>228600</xdr:rowOff>
    </xdr:from>
    <xdr:to>
      <xdr:col>34</xdr:col>
      <xdr:colOff>0</xdr:colOff>
      <xdr:row>245</xdr:row>
      <xdr:rowOff>228600</xdr:rowOff>
    </xdr:to>
    <xdr:cxnSp macro="">
      <xdr:nvCxnSpPr>
        <xdr:cNvPr id="188" name="直線コネクタ 187">
          <a:extLst>
            <a:ext uri="{FF2B5EF4-FFF2-40B4-BE49-F238E27FC236}">
              <a16:creationId xmlns:a16="http://schemas.microsoft.com/office/drawing/2014/main" id="{7B6EDD74-32C0-455C-A291-0B0BAB52FF7D}"/>
            </a:ext>
          </a:extLst>
        </xdr:cNvPr>
        <xdr:cNvCxnSpPr/>
      </xdr:nvCxnSpPr>
      <xdr:spPr>
        <a:xfrm>
          <a:off x="147828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260</xdr:row>
      <xdr:rowOff>228600</xdr:rowOff>
    </xdr:from>
    <xdr:to>
      <xdr:col>34</xdr:col>
      <xdr:colOff>0</xdr:colOff>
      <xdr:row>260</xdr:row>
      <xdr:rowOff>228600</xdr:rowOff>
    </xdr:to>
    <xdr:cxnSp macro="">
      <xdr:nvCxnSpPr>
        <xdr:cNvPr id="189" name="直線コネクタ 188">
          <a:extLst>
            <a:ext uri="{FF2B5EF4-FFF2-40B4-BE49-F238E27FC236}">
              <a16:creationId xmlns:a16="http://schemas.microsoft.com/office/drawing/2014/main" id="{9104B962-2EED-47CF-B9DE-64E39A0E2269}"/>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244</xdr:row>
      <xdr:rowOff>7620</xdr:rowOff>
    </xdr:from>
    <xdr:to>
      <xdr:col>4</xdr:col>
      <xdr:colOff>0</xdr:colOff>
      <xdr:row>245</xdr:row>
      <xdr:rowOff>0</xdr:rowOff>
    </xdr:to>
    <xdr:sp macro="" textlink="">
      <xdr:nvSpPr>
        <xdr:cNvPr id="190" name="テキスト ボックス 189">
          <a:extLst>
            <a:ext uri="{FF2B5EF4-FFF2-40B4-BE49-F238E27FC236}">
              <a16:creationId xmlns:a16="http://schemas.microsoft.com/office/drawing/2014/main" id="{C375249C-7CC5-492B-A73F-FADD3C9DA687}"/>
            </a:ext>
          </a:extLst>
        </xdr:cNvPr>
        <xdr:cNvSpPr txBox="1"/>
      </xdr:nvSpPr>
      <xdr:spPr>
        <a:xfrm>
          <a:off x="121920" y="65149095"/>
          <a:ext cx="4114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59</a:t>
          </a:r>
          <a:endParaRPr kumimoji="1" lang="ja-JP" altLang="en-US" sz="1200">
            <a:latin typeface="+mj-ea"/>
            <a:ea typeface="+mj-ea"/>
          </a:endParaRPr>
        </a:p>
      </xdr:txBody>
    </xdr:sp>
    <xdr:clientData fPrintsWithSheet="0"/>
  </xdr:twoCellAnchor>
  <xdr:twoCellAnchor>
    <xdr:from>
      <xdr:col>0</xdr:col>
      <xdr:colOff>121920</xdr:colOff>
      <xdr:row>258</xdr:row>
      <xdr:rowOff>243840</xdr:rowOff>
    </xdr:from>
    <xdr:to>
      <xdr:col>4</xdr:col>
      <xdr:colOff>0</xdr:colOff>
      <xdr:row>259</xdr:row>
      <xdr:rowOff>259080</xdr:rowOff>
    </xdr:to>
    <xdr:sp macro="" textlink="">
      <xdr:nvSpPr>
        <xdr:cNvPr id="191" name="テキスト ボックス 190">
          <a:extLst>
            <a:ext uri="{FF2B5EF4-FFF2-40B4-BE49-F238E27FC236}">
              <a16:creationId xmlns:a16="http://schemas.microsoft.com/office/drawing/2014/main" id="{728B601A-DADA-48B0-81FB-983DDEEFFEA3}"/>
            </a:ext>
          </a:extLst>
        </xdr:cNvPr>
        <xdr:cNvSpPr txBox="1"/>
      </xdr:nvSpPr>
      <xdr:spPr>
        <a:xfrm>
          <a:off x="121920" y="69071490"/>
          <a:ext cx="411480"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61</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245</xdr:row>
      <xdr:rowOff>228600</xdr:rowOff>
    </xdr:from>
    <xdr:to>
      <xdr:col>75</xdr:col>
      <xdr:colOff>0</xdr:colOff>
      <xdr:row>245</xdr:row>
      <xdr:rowOff>228600</xdr:rowOff>
    </xdr:to>
    <xdr:cxnSp macro="">
      <xdr:nvCxnSpPr>
        <xdr:cNvPr id="192" name="直線コネクタ 191">
          <a:extLst>
            <a:ext uri="{FF2B5EF4-FFF2-40B4-BE49-F238E27FC236}">
              <a16:creationId xmlns:a16="http://schemas.microsoft.com/office/drawing/2014/main" id="{46D26FFB-A538-4082-9802-F653BAC1249A}"/>
            </a:ext>
          </a:extLst>
        </xdr:cNvPr>
        <xdr:cNvCxnSpPr/>
      </xdr:nvCxnSpPr>
      <xdr:spPr>
        <a:xfrm>
          <a:off x="6865620" y="803910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74295</xdr:colOff>
      <xdr:row>244</xdr:row>
      <xdr:rowOff>7620</xdr:rowOff>
    </xdr:from>
    <xdr:to>
      <xdr:col>44</xdr:col>
      <xdr:colOff>85725</xdr:colOff>
      <xdr:row>245</xdr:row>
      <xdr:rowOff>0</xdr:rowOff>
    </xdr:to>
    <xdr:sp macro="" textlink="">
      <xdr:nvSpPr>
        <xdr:cNvPr id="193" name="テキスト ボックス 192">
          <a:extLst>
            <a:ext uri="{FF2B5EF4-FFF2-40B4-BE49-F238E27FC236}">
              <a16:creationId xmlns:a16="http://schemas.microsoft.com/office/drawing/2014/main" id="{540FEF1E-E105-4D91-A608-3A5E073E4953}"/>
            </a:ext>
          </a:extLst>
        </xdr:cNvPr>
        <xdr:cNvSpPr txBox="1"/>
      </xdr:nvSpPr>
      <xdr:spPr>
        <a:xfrm>
          <a:off x="5455920" y="65149095"/>
          <a:ext cx="4114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60</a:t>
          </a:r>
        </a:p>
      </xdr:txBody>
    </xdr:sp>
    <xdr:clientData fPrintsWithSheet="0"/>
  </xdr:twoCellAnchor>
  <xdr:twoCellAnchor>
    <xdr:from>
      <xdr:col>11</xdr:col>
      <xdr:colOff>15240</xdr:colOff>
      <xdr:row>260</xdr:row>
      <xdr:rowOff>228600</xdr:rowOff>
    </xdr:from>
    <xdr:to>
      <xdr:col>34</xdr:col>
      <xdr:colOff>0</xdr:colOff>
      <xdr:row>260</xdr:row>
      <xdr:rowOff>228600</xdr:rowOff>
    </xdr:to>
    <xdr:cxnSp macro="">
      <xdr:nvCxnSpPr>
        <xdr:cNvPr id="194" name="直線コネクタ 193">
          <a:extLst>
            <a:ext uri="{FF2B5EF4-FFF2-40B4-BE49-F238E27FC236}">
              <a16:creationId xmlns:a16="http://schemas.microsoft.com/office/drawing/2014/main" id="{3F899D7F-65AB-4F09-B8F5-49E4C5814FF1}"/>
            </a:ext>
          </a:extLst>
        </xdr:cNvPr>
        <xdr:cNvCxnSpPr/>
      </xdr:nvCxnSpPr>
      <xdr:spPr>
        <a:xfrm>
          <a:off x="147828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260</xdr:row>
      <xdr:rowOff>228600</xdr:rowOff>
    </xdr:from>
    <xdr:to>
      <xdr:col>75</xdr:col>
      <xdr:colOff>0</xdr:colOff>
      <xdr:row>260</xdr:row>
      <xdr:rowOff>228600</xdr:rowOff>
    </xdr:to>
    <xdr:cxnSp macro="">
      <xdr:nvCxnSpPr>
        <xdr:cNvPr id="195" name="直線コネクタ 194">
          <a:extLst>
            <a:ext uri="{FF2B5EF4-FFF2-40B4-BE49-F238E27FC236}">
              <a16:creationId xmlns:a16="http://schemas.microsoft.com/office/drawing/2014/main" id="{0796B742-C298-4991-9CE1-3FBCA90793C2}"/>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121919</xdr:colOff>
      <xdr:row>258</xdr:row>
      <xdr:rowOff>243840</xdr:rowOff>
    </xdr:from>
    <xdr:to>
      <xdr:col>45</xdr:col>
      <xdr:colOff>9524</xdr:colOff>
      <xdr:row>259</xdr:row>
      <xdr:rowOff>259080</xdr:rowOff>
    </xdr:to>
    <xdr:sp macro="" textlink="">
      <xdr:nvSpPr>
        <xdr:cNvPr id="196" name="テキスト ボックス 195">
          <a:extLst>
            <a:ext uri="{FF2B5EF4-FFF2-40B4-BE49-F238E27FC236}">
              <a16:creationId xmlns:a16="http://schemas.microsoft.com/office/drawing/2014/main" id="{A50152CC-5684-48DA-A7C6-2FDB18322735}"/>
            </a:ext>
          </a:extLst>
        </xdr:cNvPr>
        <xdr:cNvSpPr txBox="1"/>
      </xdr:nvSpPr>
      <xdr:spPr>
        <a:xfrm>
          <a:off x="5503544" y="69071490"/>
          <a:ext cx="421005" cy="262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62</a:t>
          </a:r>
        </a:p>
        <a:p>
          <a:endParaRPr kumimoji="1" lang="en-US" altLang="ja-JP" sz="1200">
            <a:latin typeface="+mj-ea"/>
            <a:ea typeface="+mj-ea"/>
          </a:endParaRPr>
        </a:p>
        <a:p>
          <a:endParaRPr kumimoji="1" lang="ja-JP" altLang="en-US" sz="1200">
            <a:latin typeface="+mj-ea"/>
            <a:ea typeface="+mj-ea"/>
          </a:endParaRPr>
        </a:p>
      </xdr:txBody>
    </xdr:sp>
    <xdr:clientData fPrintsWithSheet="0"/>
  </xdr:twoCellAnchor>
  <xdr:twoCellAnchor>
    <xdr:from>
      <xdr:col>52</xdr:col>
      <xdr:colOff>15240</xdr:colOff>
      <xdr:row>260</xdr:row>
      <xdr:rowOff>228600</xdr:rowOff>
    </xdr:from>
    <xdr:to>
      <xdr:col>75</xdr:col>
      <xdr:colOff>0</xdr:colOff>
      <xdr:row>260</xdr:row>
      <xdr:rowOff>228600</xdr:rowOff>
    </xdr:to>
    <xdr:cxnSp macro="">
      <xdr:nvCxnSpPr>
        <xdr:cNvPr id="197" name="直線コネクタ 196">
          <a:extLst>
            <a:ext uri="{FF2B5EF4-FFF2-40B4-BE49-F238E27FC236}">
              <a16:creationId xmlns:a16="http://schemas.microsoft.com/office/drawing/2014/main" id="{5535441C-7606-4F98-B004-6C4D9DB5F53B}"/>
            </a:ext>
          </a:extLst>
        </xdr:cNvPr>
        <xdr:cNvCxnSpPr/>
      </xdr:nvCxnSpPr>
      <xdr:spPr>
        <a:xfrm>
          <a:off x="6865620" y="12016740"/>
          <a:ext cx="3208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3" name="図 2">
          <a:extLst>
            <a:ext uri="{FF2B5EF4-FFF2-40B4-BE49-F238E27FC236}">
              <a16:creationId xmlns:a16="http://schemas.microsoft.com/office/drawing/2014/main" id="{E9A82A26-6293-46BD-A5C6-67694CF43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4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9"/>
  <sheetViews>
    <sheetView zoomScaleNormal="100" workbookViewId="0">
      <pane xSplit="2" ySplit="22" topLeftCell="C53" activePane="bottomRight" state="frozen"/>
      <selection pane="topRight" activeCell="C1" sqref="C1"/>
      <selection pane="bottomLeft" activeCell="A23" sqref="A23"/>
      <selection pane="bottomRight" activeCell="AL7" sqref="AL7"/>
    </sheetView>
  </sheetViews>
  <sheetFormatPr defaultRowHeight="13.2" x14ac:dyDescent="0.2"/>
  <cols>
    <col min="1" max="1" width="3.109375" customWidth="1"/>
    <col min="2" max="2" width="12.44140625" customWidth="1"/>
    <col min="3" max="3" width="4.44140625" customWidth="1"/>
    <col min="4" max="4" width="2.6640625" customWidth="1"/>
    <col min="5" max="52" width="2.88671875" customWidth="1"/>
    <col min="53" max="53" width="3.77734375" customWidth="1"/>
    <col min="54" max="54" width="2.33203125" customWidth="1"/>
    <col min="55" max="55" width="3.6640625" customWidth="1"/>
    <col min="56" max="56" width="2.44140625" customWidth="1"/>
    <col min="57" max="57" width="3.77734375" customWidth="1"/>
    <col min="58" max="60" width="3.88671875" customWidth="1"/>
    <col min="61" max="61" width="4.88671875" customWidth="1"/>
    <col min="62" max="62" width="4.77734375" customWidth="1"/>
    <col min="63" max="63" width="2.21875" customWidth="1"/>
    <col min="64" max="65" width="3.21875" customWidth="1"/>
    <col min="66" max="66" width="12.33203125" customWidth="1"/>
    <col min="67" max="67" width="4.33203125" customWidth="1"/>
    <col min="68" max="68" width="2.44140625" customWidth="1"/>
    <col min="69" max="69" width="4.33203125" customWidth="1"/>
    <col min="70" max="70" width="2.77734375" customWidth="1"/>
    <col min="71" max="74" width="4.33203125" customWidth="1"/>
    <col min="75" max="110" width="4.109375" customWidth="1"/>
    <col min="111" max="111" width="5" customWidth="1"/>
    <col min="112" max="112" width="4.33203125" customWidth="1"/>
    <col min="113" max="113" width="4.6640625" customWidth="1"/>
    <col min="114" max="114" width="12" customWidth="1"/>
    <col min="115" max="116" width="5.88671875" customWidth="1"/>
    <col min="117" max="117" width="5.21875" customWidth="1"/>
    <col min="118" max="118" width="6.88671875" customWidth="1"/>
    <col min="119" max="129" width="4.21875" customWidth="1"/>
    <col min="130" max="130" width="5.44140625" customWidth="1"/>
    <col min="131" max="131" width="4.77734375" customWidth="1"/>
    <col min="132" max="132" width="11.44140625" customWidth="1"/>
    <col min="133" max="133" width="6.21875" customWidth="1"/>
    <col min="134" max="134" width="7.21875" customWidth="1"/>
    <col min="135" max="135" width="9.88671875" customWidth="1"/>
    <col min="136" max="136" width="3.77734375" customWidth="1"/>
    <col min="138" max="138" width="7.77734375" customWidth="1"/>
    <col min="139" max="139" width="6.44140625" customWidth="1"/>
    <col min="140" max="140" width="7.109375" customWidth="1"/>
    <col min="141" max="141" width="6.88671875" customWidth="1"/>
    <col min="142" max="142" width="6.44140625" customWidth="1"/>
    <col min="144" max="144" width="4.44140625" customWidth="1"/>
  </cols>
  <sheetData>
    <row r="1" spans="1:137" ht="7.5" customHeight="1" x14ac:dyDescent="0.2">
      <c r="B1" s="38" t="s">
        <v>35</v>
      </c>
      <c r="C1" s="854" t="s">
        <v>36</v>
      </c>
      <c r="D1" s="854"/>
      <c r="E1" s="854"/>
      <c r="F1" s="854"/>
      <c r="G1" s="854"/>
      <c r="H1" s="854"/>
      <c r="I1" s="854"/>
      <c r="J1" s="854"/>
      <c r="K1" s="854"/>
      <c r="L1" s="854"/>
      <c r="M1" s="854"/>
      <c r="N1" s="854"/>
      <c r="O1" s="854"/>
      <c r="P1" s="854"/>
      <c r="Q1" s="854"/>
      <c r="R1" s="854"/>
      <c r="S1" s="854"/>
      <c r="T1" s="854"/>
      <c r="U1" s="854"/>
      <c r="V1" s="854"/>
      <c r="W1" s="854"/>
      <c r="X1" s="854"/>
      <c r="Y1" s="854"/>
      <c r="Z1" s="854"/>
      <c r="AA1" s="85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I1" s="37"/>
      <c r="BJ1" s="37"/>
      <c r="BK1" s="37"/>
      <c r="CU1" s="40"/>
      <c r="CV1" s="40"/>
      <c r="CW1" s="40"/>
      <c r="CX1" s="40"/>
      <c r="CY1" s="40"/>
      <c r="CZ1" s="40"/>
      <c r="DA1" s="40"/>
      <c r="DB1" s="40"/>
      <c r="DC1" s="40"/>
      <c r="DD1" s="40"/>
      <c r="DE1" s="40"/>
      <c r="DF1" s="40"/>
      <c r="DG1" s="40"/>
      <c r="DH1" s="40"/>
      <c r="DI1" s="40"/>
      <c r="DJ1" s="40"/>
      <c r="DK1" s="40"/>
      <c r="DL1" s="40"/>
      <c r="DM1" s="40"/>
      <c r="DN1" s="40"/>
      <c r="DO1" s="40"/>
      <c r="DP1" s="40"/>
      <c r="DQ1" s="40"/>
      <c r="DR1" s="40"/>
      <c r="DS1" s="40"/>
      <c r="EA1" s="37"/>
      <c r="EB1" s="41"/>
      <c r="EC1" s="37"/>
      <c r="ED1" s="37"/>
      <c r="EE1" s="37"/>
    </row>
    <row r="2" spans="1:137" ht="7.5" customHeight="1" x14ac:dyDescent="0.2">
      <c r="B2" s="38"/>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I2" s="37"/>
      <c r="BJ2" s="37"/>
      <c r="BK2" s="37"/>
      <c r="CU2" s="40"/>
      <c r="CV2" s="40"/>
      <c r="CW2" s="40"/>
      <c r="CX2" s="40"/>
      <c r="CY2" s="40"/>
      <c r="CZ2" s="40"/>
      <c r="DA2" s="40"/>
      <c r="DB2" s="40"/>
      <c r="DC2" s="40"/>
      <c r="DD2" s="40"/>
      <c r="DE2" s="40"/>
      <c r="DF2" s="40"/>
      <c r="DG2" s="40"/>
      <c r="DH2" s="40"/>
      <c r="DI2" s="40"/>
      <c r="DJ2" s="40"/>
      <c r="DK2" s="40"/>
      <c r="DL2" s="188"/>
      <c r="DM2" s="40"/>
      <c r="DN2" s="40"/>
      <c r="DO2" s="855" t="s">
        <v>261</v>
      </c>
      <c r="DP2" s="855"/>
      <c r="DQ2" s="855"/>
      <c r="DR2" s="855"/>
      <c r="DS2" s="855"/>
      <c r="DT2" s="855"/>
      <c r="DU2" s="855"/>
      <c r="DV2" s="855"/>
      <c r="DW2" s="855"/>
      <c r="DX2" s="855"/>
      <c r="DY2" s="855"/>
      <c r="DZ2" s="855"/>
      <c r="EA2" s="37"/>
      <c r="EB2" s="41"/>
      <c r="EC2" s="37"/>
      <c r="ED2" s="37"/>
      <c r="EE2" s="37"/>
    </row>
    <row r="3" spans="1:137" ht="7.5" customHeight="1" x14ac:dyDescent="0.2">
      <c r="B3" s="38"/>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I3" s="37"/>
      <c r="BJ3" s="37"/>
      <c r="BK3" s="37"/>
      <c r="CU3" s="40"/>
      <c r="CV3" s="40"/>
      <c r="CW3" s="40"/>
      <c r="CX3" s="40"/>
      <c r="CY3" s="40"/>
      <c r="CZ3" s="40"/>
      <c r="DA3" s="40"/>
      <c r="DB3" s="40"/>
      <c r="DC3" s="40"/>
      <c r="DD3" s="40"/>
      <c r="DE3" s="40"/>
      <c r="DF3" s="40"/>
      <c r="DG3" s="40"/>
      <c r="DH3" s="40"/>
      <c r="DI3" s="40"/>
      <c r="DJ3" s="40"/>
      <c r="DK3" s="40"/>
      <c r="DL3" s="40"/>
      <c r="DM3" s="40"/>
      <c r="DN3" s="40"/>
      <c r="DO3" s="855"/>
      <c r="DP3" s="855"/>
      <c r="DQ3" s="855"/>
      <c r="DR3" s="855"/>
      <c r="DS3" s="855"/>
      <c r="DT3" s="855"/>
      <c r="DU3" s="855"/>
      <c r="DV3" s="855"/>
      <c r="DW3" s="855"/>
      <c r="DX3" s="855"/>
      <c r="DY3" s="855"/>
      <c r="DZ3" s="855"/>
      <c r="EA3" s="37"/>
      <c r="EB3" s="41"/>
      <c r="EC3" s="37"/>
      <c r="ED3" s="37"/>
      <c r="EE3" s="37"/>
    </row>
    <row r="4" spans="1:137" ht="7.5" customHeight="1" x14ac:dyDescent="0.2">
      <c r="BI4" s="37"/>
      <c r="BJ4" s="37"/>
      <c r="BK4" s="37"/>
      <c r="CU4" s="40"/>
      <c r="CV4" s="40"/>
      <c r="CW4" s="40"/>
      <c r="CX4" s="40"/>
      <c r="CY4" s="40"/>
      <c r="CZ4" s="40"/>
      <c r="DA4" s="40"/>
      <c r="DB4" s="40"/>
      <c r="DC4" s="40"/>
      <c r="DD4" s="40"/>
      <c r="DE4" s="40"/>
      <c r="DF4" s="40"/>
      <c r="DG4" s="40"/>
      <c r="DH4" s="40"/>
      <c r="DI4" s="40"/>
      <c r="DJ4" s="40"/>
      <c r="DK4" s="856" t="s">
        <v>131</v>
      </c>
      <c r="DL4" s="856" t="s">
        <v>132</v>
      </c>
      <c r="DM4" s="856"/>
      <c r="DN4" s="40"/>
      <c r="DO4" s="855"/>
      <c r="DP4" s="855"/>
      <c r="DQ4" s="855"/>
      <c r="DR4" s="855"/>
      <c r="DS4" s="855"/>
      <c r="DT4" s="855"/>
      <c r="DU4" s="855"/>
      <c r="DV4" s="855"/>
      <c r="DW4" s="855"/>
      <c r="DX4" s="855"/>
      <c r="DY4" s="855"/>
      <c r="DZ4" s="855"/>
      <c r="EA4" s="37"/>
      <c r="EB4" s="41"/>
      <c r="EC4" s="37"/>
      <c r="ED4" s="37"/>
      <c r="EE4" s="37"/>
    </row>
    <row r="5" spans="1:137" ht="7.5" customHeight="1" x14ac:dyDescent="0.2">
      <c r="BB5" s="857" t="s">
        <v>37</v>
      </c>
      <c r="BC5" s="857"/>
      <c r="BD5" s="857"/>
      <c r="BE5" s="857"/>
      <c r="BF5" s="857"/>
      <c r="BG5" s="857"/>
      <c r="BH5" s="857"/>
      <c r="BI5" s="857"/>
      <c r="BJ5" s="42"/>
      <c r="BK5" s="42"/>
      <c r="CU5" s="40"/>
      <c r="CV5" s="40"/>
      <c r="CW5" s="40"/>
      <c r="CX5" s="40"/>
      <c r="CY5" s="40"/>
      <c r="CZ5" s="40"/>
      <c r="DA5" s="40"/>
      <c r="DB5" s="40"/>
      <c r="DC5" s="40"/>
      <c r="DD5" s="40"/>
      <c r="DE5" s="40"/>
      <c r="DF5" s="40"/>
      <c r="DG5" s="40"/>
      <c r="DH5" s="40"/>
      <c r="DI5" s="40"/>
      <c r="DJ5" s="40"/>
      <c r="DK5" s="856"/>
      <c r="DL5" s="856"/>
      <c r="DM5" s="856"/>
      <c r="DN5" s="40"/>
      <c r="DO5" s="40"/>
      <c r="DP5" s="40"/>
      <c r="DQ5" s="40"/>
      <c r="DR5" s="40"/>
      <c r="DS5" s="40"/>
      <c r="DT5" s="40"/>
      <c r="EA5" s="37"/>
      <c r="EB5" s="41"/>
      <c r="EC5" s="37"/>
      <c r="ED5" s="37"/>
      <c r="EE5" s="37"/>
    </row>
    <row r="6" spans="1:137" ht="7.5" customHeight="1" x14ac:dyDescent="0.2">
      <c r="BB6" s="857"/>
      <c r="BC6" s="857"/>
      <c r="BD6" s="857"/>
      <c r="BE6" s="857"/>
      <c r="BF6" s="857"/>
      <c r="BG6" s="857"/>
      <c r="BH6" s="857"/>
      <c r="BI6" s="857"/>
      <c r="BJ6" s="42"/>
      <c r="BK6" s="42"/>
      <c r="BW6" s="43"/>
      <c r="BX6" s="43"/>
      <c r="BY6" s="43"/>
      <c r="BZ6" s="43"/>
      <c r="CA6" s="43"/>
      <c r="CB6" s="43"/>
      <c r="CC6" s="43"/>
      <c r="CD6" s="43"/>
      <c r="CE6" s="43"/>
      <c r="CF6" s="43"/>
      <c r="CG6" s="43"/>
      <c r="CH6" s="43"/>
      <c r="CI6" s="43"/>
      <c r="CJ6" s="43"/>
      <c r="CU6" s="40"/>
      <c r="CV6" s="40"/>
      <c r="CW6" s="40"/>
      <c r="CX6" s="40"/>
      <c r="CY6" s="40"/>
      <c r="CZ6" s="40"/>
      <c r="DA6" s="40"/>
      <c r="DB6" s="40"/>
      <c r="DC6" s="40"/>
      <c r="DD6" s="40"/>
      <c r="DE6" s="40"/>
      <c r="DF6" s="40"/>
      <c r="DG6" s="40"/>
      <c r="DH6" s="40"/>
      <c r="DI6" s="40"/>
      <c r="DJ6" s="40"/>
      <c r="DK6" s="858" t="s">
        <v>255</v>
      </c>
      <c r="DL6" s="859" t="s">
        <v>256</v>
      </c>
      <c r="DM6" s="859"/>
      <c r="DN6" s="40"/>
      <c r="DO6" s="40"/>
      <c r="DP6" s="40"/>
      <c r="DQ6" s="40"/>
      <c r="DR6" s="40"/>
      <c r="DS6" s="40"/>
      <c r="DT6" s="40"/>
      <c r="EA6" s="37"/>
      <c r="EB6" s="41"/>
      <c r="EC6" s="37"/>
      <c r="ED6" s="841" t="s">
        <v>382</v>
      </c>
      <c r="EE6" s="841"/>
      <c r="EF6" s="841"/>
      <c r="EG6" s="841"/>
    </row>
    <row r="7" spans="1:137" ht="8.25" customHeight="1" x14ac:dyDescent="0.15">
      <c r="E7" s="43"/>
      <c r="F7" s="43"/>
      <c r="G7" s="43"/>
      <c r="H7" s="43"/>
      <c r="I7" s="43"/>
      <c r="J7" s="43"/>
      <c r="K7" s="43"/>
      <c r="L7" s="43"/>
      <c r="M7" s="43"/>
      <c r="N7" s="43"/>
      <c r="O7" s="43"/>
      <c r="P7" s="843" t="s">
        <v>384</v>
      </c>
      <c r="Q7" s="843"/>
      <c r="R7" s="843"/>
      <c r="S7" s="843"/>
      <c r="T7" s="843"/>
      <c r="U7" s="843"/>
      <c r="V7" s="843"/>
      <c r="W7" s="843"/>
      <c r="X7" s="843"/>
      <c r="Y7" s="843"/>
      <c r="Z7" s="843"/>
      <c r="AA7" s="843"/>
      <c r="AB7" s="843"/>
      <c r="AC7" s="843"/>
      <c r="AD7" s="843"/>
      <c r="AE7" s="843"/>
      <c r="AF7" s="843"/>
      <c r="AG7" s="43"/>
      <c r="AH7" s="43"/>
      <c r="AI7" s="43"/>
      <c r="AJ7" s="43"/>
      <c r="AK7" s="43"/>
      <c r="AL7" s="43"/>
      <c r="AM7" s="43"/>
      <c r="AN7" s="43"/>
      <c r="AO7" s="43"/>
      <c r="AP7" s="43"/>
      <c r="AQ7" s="43"/>
      <c r="AR7" s="43"/>
      <c r="AS7" s="43"/>
      <c r="AT7" s="43"/>
      <c r="AU7" s="43"/>
      <c r="AV7" s="43"/>
      <c r="AW7" s="43"/>
      <c r="AX7" s="43"/>
      <c r="AY7" s="43"/>
      <c r="AZ7" s="43"/>
      <c r="BA7" s="43"/>
      <c r="BB7" s="842" t="s">
        <v>38</v>
      </c>
      <c r="BC7" s="842"/>
      <c r="BD7" s="842"/>
      <c r="BE7" s="842"/>
      <c r="BF7" s="842"/>
      <c r="BG7" s="842"/>
      <c r="BH7" s="842"/>
      <c r="BI7" s="842"/>
      <c r="BJ7" s="44"/>
      <c r="BK7" s="44"/>
      <c r="BT7" s="843" t="s">
        <v>204</v>
      </c>
      <c r="BU7" s="843"/>
      <c r="BV7" s="843"/>
      <c r="BW7" s="843"/>
      <c r="BX7" s="843"/>
      <c r="BY7" s="843"/>
      <c r="BZ7" s="843"/>
      <c r="CA7" s="843"/>
      <c r="CB7" s="843"/>
      <c r="CC7" s="843"/>
      <c r="CD7" s="843"/>
      <c r="CE7" s="843"/>
      <c r="CF7" s="843"/>
      <c r="CG7" s="843"/>
      <c r="CH7" s="843"/>
      <c r="CI7" s="843"/>
      <c r="CJ7" s="43"/>
      <c r="CK7" s="43"/>
      <c r="CL7" s="43"/>
      <c r="CM7" s="43"/>
      <c r="CN7" s="43"/>
      <c r="CU7" s="40"/>
      <c r="CV7" s="40"/>
      <c r="CW7" s="40"/>
      <c r="CX7" s="40"/>
      <c r="CY7" s="40"/>
      <c r="CZ7" s="40"/>
      <c r="DA7" s="40"/>
      <c r="DB7" s="40"/>
      <c r="DC7" s="40"/>
      <c r="DD7" s="40"/>
      <c r="DE7" s="40"/>
      <c r="DF7" s="40"/>
      <c r="DG7" s="40"/>
      <c r="DH7" s="40"/>
      <c r="DI7" s="40"/>
      <c r="DJ7" s="40"/>
      <c r="DK7" s="858"/>
      <c r="DL7" s="859"/>
      <c r="DM7" s="859"/>
      <c r="DN7" s="40"/>
      <c r="DO7" s="40"/>
      <c r="DP7" s="40"/>
      <c r="DQ7" s="40"/>
      <c r="DR7" s="40"/>
      <c r="DS7" s="40"/>
      <c r="DT7" s="40"/>
      <c r="EA7" s="37"/>
      <c r="EB7" s="41"/>
      <c r="EC7" s="37"/>
      <c r="ED7" s="841"/>
      <c r="EE7" s="841"/>
      <c r="EF7" s="841"/>
      <c r="EG7" s="841"/>
    </row>
    <row r="8" spans="1:137" ht="8.25" customHeight="1" x14ac:dyDescent="0.15">
      <c r="E8" s="43"/>
      <c r="F8" s="43"/>
      <c r="G8" s="43"/>
      <c r="H8" s="43"/>
      <c r="I8" s="43"/>
      <c r="J8" s="43"/>
      <c r="K8" s="43"/>
      <c r="L8" s="43"/>
      <c r="M8" s="43"/>
      <c r="N8" s="43"/>
      <c r="O8" s="43"/>
      <c r="P8" s="843"/>
      <c r="Q8" s="843"/>
      <c r="R8" s="843"/>
      <c r="S8" s="843"/>
      <c r="T8" s="843"/>
      <c r="U8" s="843"/>
      <c r="V8" s="843"/>
      <c r="W8" s="843"/>
      <c r="X8" s="843"/>
      <c r="Y8" s="843"/>
      <c r="Z8" s="843"/>
      <c r="AA8" s="843"/>
      <c r="AB8" s="843"/>
      <c r="AC8" s="843"/>
      <c r="AD8" s="843"/>
      <c r="AE8" s="843"/>
      <c r="AF8" s="843"/>
      <c r="AG8" s="43"/>
      <c r="AH8" s="43"/>
      <c r="AI8" s="43"/>
      <c r="AJ8" s="43"/>
      <c r="AK8" s="43"/>
      <c r="AL8" s="43"/>
      <c r="AM8" s="43"/>
      <c r="AN8" s="43"/>
      <c r="AO8" s="43"/>
      <c r="AP8" s="43"/>
      <c r="AQ8" s="43"/>
      <c r="AR8" s="43"/>
      <c r="AS8" s="43"/>
      <c r="AT8" s="43"/>
      <c r="AU8" s="43"/>
      <c r="AV8" s="43"/>
      <c r="AW8" s="43"/>
      <c r="AX8" s="43"/>
      <c r="AY8" s="43"/>
      <c r="AZ8" s="43"/>
      <c r="BA8" s="43"/>
      <c r="BB8" s="842"/>
      <c r="BC8" s="842"/>
      <c r="BD8" s="842"/>
      <c r="BE8" s="842"/>
      <c r="BF8" s="842"/>
      <c r="BG8" s="842"/>
      <c r="BH8" s="842"/>
      <c r="BI8" s="842"/>
      <c r="BJ8" s="44"/>
      <c r="BK8" s="44"/>
      <c r="BO8" s="45"/>
      <c r="BP8" s="45"/>
      <c r="BQ8" s="45"/>
      <c r="BR8" s="45"/>
      <c r="BS8" s="45"/>
      <c r="BT8" s="843"/>
      <c r="BU8" s="843"/>
      <c r="BV8" s="843"/>
      <c r="BW8" s="843"/>
      <c r="BX8" s="843"/>
      <c r="BY8" s="843"/>
      <c r="BZ8" s="843"/>
      <c r="CA8" s="843"/>
      <c r="CB8" s="843"/>
      <c r="CC8" s="843"/>
      <c r="CD8" s="843"/>
      <c r="CE8" s="843"/>
      <c r="CF8" s="843"/>
      <c r="CG8" s="843"/>
      <c r="CH8" s="843"/>
      <c r="CI8" s="843"/>
      <c r="CJ8" s="43"/>
      <c r="CK8" s="43"/>
      <c r="CL8" s="43"/>
      <c r="CM8" s="43"/>
      <c r="CN8" s="43"/>
      <c r="CU8" s="40"/>
      <c r="CV8" s="40"/>
      <c r="CW8" s="40"/>
      <c r="CX8" s="40"/>
      <c r="CY8" s="40"/>
      <c r="CZ8" s="40"/>
      <c r="DA8" s="40"/>
      <c r="DB8" s="40"/>
      <c r="DC8" s="40"/>
      <c r="DD8" s="40"/>
      <c r="DE8" s="40"/>
      <c r="DF8" s="40"/>
      <c r="DG8" s="40"/>
      <c r="DH8" s="40"/>
      <c r="DI8" s="40"/>
      <c r="DJ8" s="40"/>
      <c r="DK8" s="858"/>
      <c r="DL8" s="859"/>
      <c r="DM8" s="859"/>
      <c r="DN8" s="40"/>
      <c r="DO8" s="40"/>
      <c r="DP8" s="40"/>
      <c r="DQ8" s="40"/>
      <c r="DR8" s="40"/>
      <c r="DS8" s="40"/>
      <c r="DT8" s="40"/>
      <c r="EA8" s="37"/>
      <c r="EB8" s="41"/>
      <c r="EC8" s="37"/>
      <c r="ED8" s="189"/>
      <c r="EE8" s="189"/>
      <c r="EF8" s="190"/>
      <c r="EG8" s="190"/>
    </row>
    <row r="9" spans="1:137" ht="8.25" customHeight="1" x14ac:dyDescent="0.15">
      <c r="E9" s="43"/>
      <c r="F9" s="43"/>
      <c r="G9" s="43"/>
      <c r="H9" s="43"/>
      <c r="I9" s="43"/>
      <c r="J9" s="43"/>
      <c r="K9" s="43"/>
      <c r="L9" s="43"/>
      <c r="M9" s="43"/>
      <c r="N9" s="43"/>
      <c r="O9" s="43"/>
      <c r="P9" s="843"/>
      <c r="Q9" s="843"/>
      <c r="R9" s="843"/>
      <c r="S9" s="843"/>
      <c r="T9" s="843"/>
      <c r="U9" s="843"/>
      <c r="V9" s="843"/>
      <c r="W9" s="843"/>
      <c r="X9" s="843"/>
      <c r="Y9" s="843"/>
      <c r="Z9" s="843"/>
      <c r="AA9" s="843"/>
      <c r="AB9" s="843"/>
      <c r="AC9" s="843"/>
      <c r="AD9" s="843"/>
      <c r="AE9" s="843"/>
      <c r="AF9" s="843"/>
      <c r="AG9" s="43"/>
      <c r="AH9" s="43"/>
      <c r="AI9" s="43"/>
      <c r="AJ9" s="43"/>
      <c r="AK9" s="43"/>
      <c r="AL9" s="43"/>
      <c r="AM9" s="43"/>
      <c r="AN9" s="43"/>
      <c r="AO9" s="43"/>
      <c r="AP9" s="43"/>
      <c r="AQ9" s="43"/>
      <c r="AR9" s="43"/>
      <c r="AS9" s="43"/>
      <c r="AT9" s="43"/>
      <c r="AU9" s="43"/>
      <c r="AV9" s="43"/>
      <c r="AW9" s="43"/>
      <c r="AX9" s="43"/>
      <c r="AY9" s="43"/>
      <c r="AZ9" s="43"/>
      <c r="BA9" s="43"/>
      <c r="BB9" s="842" t="s">
        <v>40</v>
      </c>
      <c r="BC9" s="842"/>
      <c r="BD9" s="842"/>
      <c r="BE9" s="842"/>
      <c r="BF9" s="842"/>
      <c r="BG9" s="842"/>
      <c r="BH9" s="842"/>
      <c r="BI9" s="842"/>
      <c r="BJ9" s="46"/>
      <c r="BK9" s="46"/>
      <c r="BN9" s="37"/>
      <c r="BO9" s="45"/>
      <c r="BP9" s="45"/>
      <c r="BQ9" s="45"/>
      <c r="BR9" s="45"/>
      <c r="BS9" s="45"/>
      <c r="BT9" s="843"/>
      <c r="BU9" s="843"/>
      <c r="BV9" s="843"/>
      <c r="BW9" s="843"/>
      <c r="BX9" s="843"/>
      <c r="BY9" s="843"/>
      <c r="BZ9" s="843"/>
      <c r="CA9" s="843"/>
      <c r="CB9" s="843"/>
      <c r="CC9" s="843"/>
      <c r="CD9" s="843"/>
      <c r="CE9" s="843"/>
      <c r="CF9" s="843"/>
      <c r="CG9" s="843"/>
      <c r="CH9" s="843"/>
      <c r="CI9" s="843"/>
      <c r="CJ9" s="43"/>
      <c r="CK9" s="43"/>
      <c r="CL9" s="43"/>
      <c r="CM9" s="43"/>
      <c r="CN9" s="43"/>
      <c r="CU9" s="40"/>
      <c r="CV9" s="40"/>
      <c r="CW9" s="40"/>
      <c r="CX9" s="40"/>
      <c r="CY9" s="40"/>
      <c r="CZ9" s="40"/>
      <c r="DA9" s="40"/>
      <c r="DB9" s="40"/>
      <c r="DC9" s="40"/>
      <c r="DD9" s="40"/>
      <c r="DE9" s="40"/>
      <c r="DF9" s="40"/>
      <c r="DG9" s="40"/>
      <c r="DH9" s="40"/>
      <c r="DI9" s="40"/>
      <c r="DJ9" s="40"/>
      <c r="DK9" s="858"/>
      <c r="DL9" s="859"/>
      <c r="DM9" s="859"/>
      <c r="DQ9" s="191"/>
      <c r="DR9" s="191"/>
      <c r="DS9" s="191"/>
      <c r="DT9" s="191"/>
      <c r="DU9" s="191"/>
      <c r="DV9" s="191"/>
      <c r="DW9" s="191"/>
      <c r="DX9" s="191"/>
      <c r="DY9" s="191"/>
      <c r="EA9" s="37"/>
      <c r="EB9" s="41"/>
      <c r="EC9" s="37"/>
      <c r="ED9" s="190"/>
      <c r="EE9" s="190"/>
      <c r="EF9" s="190"/>
      <c r="EG9" s="190"/>
    </row>
    <row r="10" spans="1:137" ht="8.25" customHeight="1" x14ac:dyDescent="0.2">
      <c r="I10" s="43"/>
      <c r="J10" s="43"/>
      <c r="K10" s="43"/>
      <c r="L10" s="43"/>
      <c r="M10" s="43"/>
      <c r="N10" s="43"/>
      <c r="O10" s="43"/>
      <c r="P10" s="843"/>
      <c r="Q10" s="843"/>
      <c r="R10" s="843"/>
      <c r="S10" s="843"/>
      <c r="T10" s="843"/>
      <c r="U10" s="843"/>
      <c r="V10" s="843"/>
      <c r="W10" s="843"/>
      <c r="X10" s="843"/>
      <c r="Y10" s="843"/>
      <c r="Z10" s="843"/>
      <c r="AA10" s="843"/>
      <c r="AB10" s="843"/>
      <c r="AC10" s="843"/>
      <c r="AD10" s="843"/>
      <c r="AE10" s="843"/>
      <c r="AF10" s="843"/>
      <c r="AG10" s="43"/>
      <c r="AH10" s="43"/>
      <c r="AI10" s="43"/>
      <c r="AJ10" s="43"/>
      <c r="AK10" s="43"/>
      <c r="AL10" s="43"/>
      <c r="BA10" s="47"/>
      <c r="BB10" s="842"/>
      <c r="BC10" s="842"/>
      <c r="BD10" s="842"/>
      <c r="BE10" s="842"/>
      <c r="BF10" s="842"/>
      <c r="BG10" s="842"/>
      <c r="BH10" s="842"/>
      <c r="BI10" s="842"/>
      <c r="BJ10" s="46"/>
      <c r="BK10" s="46"/>
      <c r="BO10" s="45"/>
      <c r="BP10" s="45"/>
      <c r="BQ10" s="45"/>
      <c r="BR10" s="45"/>
      <c r="BS10" s="45"/>
      <c r="BT10" s="843"/>
      <c r="BU10" s="843"/>
      <c r="BV10" s="843"/>
      <c r="BW10" s="843"/>
      <c r="BX10" s="843"/>
      <c r="BY10" s="843"/>
      <c r="BZ10" s="843"/>
      <c r="CA10" s="843"/>
      <c r="CB10" s="843"/>
      <c r="CC10" s="843"/>
      <c r="CD10" s="843"/>
      <c r="CE10" s="843"/>
      <c r="CF10" s="843"/>
      <c r="CG10" s="843"/>
      <c r="CH10" s="843"/>
      <c r="CI10" s="843"/>
      <c r="CJ10" s="43"/>
      <c r="CK10" s="43"/>
      <c r="CL10" s="43"/>
      <c r="CM10" s="43"/>
      <c r="CN10" s="43"/>
      <c r="CO10" s="48"/>
      <c r="CP10" s="48"/>
      <c r="CQ10" s="48"/>
      <c r="CR10" s="48"/>
      <c r="CS10" s="48"/>
      <c r="CT10" s="48"/>
      <c r="CU10" s="40"/>
      <c r="CV10" s="40"/>
      <c r="CW10" s="40"/>
      <c r="CX10" s="40"/>
      <c r="CY10" s="40"/>
      <c r="CZ10" s="40"/>
      <c r="DA10" s="40"/>
      <c r="DB10" s="40"/>
      <c r="DC10" s="40"/>
      <c r="DD10" s="40"/>
      <c r="DE10" s="40"/>
      <c r="DF10" s="40"/>
      <c r="DG10" s="40"/>
      <c r="DH10" s="40"/>
      <c r="DI10" s="40"/>
      <c r="DJ10" s="40"/>
      <c r="DK10" s="40"/>
      <c r="DL10" s="40"/>
      <c r="DM10" s="40"/>
      <c r="DQ10" s="191"/>
      <c r="DR10" s="191"/>
      <c r="DS10" s="191"/>
      <c r="DT10" s="191"/>
      <c r="DU10" s="191"/>
      <c r="DV10" s="191"/>
      <c r="DW10" s="191"/>
      <c r="DX10" s="191"/>
      <c r="DY10" s="191"/>
      <c r="EA10" s="37"/>
      <c r="EB10" s="41"/>
      <c r="EC10" s="37"/>
      <c r="ED10" s="841" t="s">
        <v>133</v>
      </c>
      <c r="EE10" s="841"/>
      <c r="EF10" s="841"/>
      <c r="EG10" s="841"/>
    </row>
    <row r="11" spans="1:137" ht="8.25" customHeight="1" thickBot="1" x14ac:dyDescent="0.25">
      <c r="B11" s="1"/>
      <c r="BI11" s="37"/>
      <c r="BJ11" s="37"/>
      <c r="BK11" s="37"/>
      <c r="CU11" s="40"/>
      <c r="CV11" s="40"/>
      <c r="CW11" s="40"/>
      <c r="CX11" s="40"/>
      <c r="CY11" s="40"/>
      <c r="CZ11" s="40"/>
      <c r="DA11" s="40"/>
      <c r="DB11" s="40"/>
      <c r="DC11" s="40"/>
      <c r="DD11" s="40"/>
      <c r="DE11" s="40"/>
      <c r="DF11" s="40"/>
      <c r="DG11" s="40"/>
      <c r="DH11" s="40"/>
      <c r="DI11" s="40"/>
      <c r="DJ11" s="40"/>
      <c r="DK11" s="40"/>
      <c r="DL11" s="40"/>
      <c r="DM11" s="40"/>
      <c r="DP11" s="843" t="s">
        <v>103</v>
      </c>
      <c r="DQ11" s="843"/>
      <c r="DR11" s="843"/>
      <c r="DS11" s="843"/>
      <c r="DT11" s="843"/>
      <c r="DU11" s="843"/>
      <c r="DV11" s="843"/>
      <c r="DW11" s="843"/>
      <c r="DX11" s="191"/>
      <c r="DY11" s="191"/>
      <c r="DZ11" s="191"/>
      <c r="EA11" s="191"/>
      <c r="EB11" s="41"/>
      <c r="EC11" s="37"/>
      <c r="ED11" s="841"/>
      <c r="EE11" s="841"/>
      <c r="EF11" s="841"/>
      <c r="EG11" s="841"/>
    </row>
    <row r="12" spans="1:137" ht="10.5" customHeight="1" x14ac:dyDescent="0.2">
      <c r="A12" s="721" t="s">
        <v>1</v>
      </c>
      <c r="B12" s="712" t="s">
        <v>205</v>
      </c>
      <c r="C12" s="810" t="s">
        <v>277</v>
      </c>
      <c r="D12" s="813" t="s">
        <v>14</v>
      </c>
      <c r="E12" s="815" t="s">
        <v>276</v>
      </c>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816"/>
      <c r="AU12" s="816"/>
      <c r="AV12" s="816"/>
      <c r="AW12" s="816"/>
      <c r="AX12" s="816"/>
      <c r="AY12" s="816"/>
      <c r="AZ12" s="817"/>
      <c r="BA12" s="821" t="s">
        <v>270</v>
      </c>
      <c r="BB12" s="844" t="s">
        <v>41</v>
      </c>
      <c r="BC12" s="772" t="s">
        <v>263</v>
      </c>
      <c r="BD12" s="775" t="s">
        <v>20</v>
      </c>
      <c r="BE12" s="52">
        <v>1</v>
      </c>
      <c r="BF12" s="51">
        <v>2</v>
      </c>
      <c r="BG12" s="51">
        <v>3</v>
      </c>
      <c r="BH12" s="53">
        <v>4</v>
      </c>
      <c r="BI12" s="718" t="s">
        <v>9</v>
      </c>
      <c r="BJ12" s="718" t="s">
        <v>303</v>
      </c>
      <c r="BK12" s="54"/>
      <c r="BM12" s="721" t="s">
        <v>1</v>
      </c>
      <c r="BN12" s="712" t="s">
        <v>206</v>
      </c>
      <c r="BO12" s="821" t="s">
        <v>270</v>
      </c>
      <c r="BP12" s="844" t="s">
        <v>41</v>
      </c>
      <c r="BQ12" s="772" t="s">
        <v>263</v>
      </c>
      <c r="BR12" s="775" t="s">
        <v>20</v>
      </c>
      <c r="BS12" s="52">
        <v>1</v>
      </c>
      <c r="BT12" s="51">
        <v>2</v>
      </c>
      <c r="BU12" s="51">
        <v>3</v>
      </c>
      <c r="BV12" s="53">
        <v>4</v>
      </c>
      <c r="BW12" s="847" t="s">
        <v>275</v>
      </c>
      <c r="BX12" s="849"/>
      <c r="BY12" s="863" t="s">
        <v>271</v>
      </c>
      <c r="BZ12" s="853"/>
      <c r="CA12" s="852" t="s">
        <v>271</v>
      </c>
      <c r="CB12" s="853"/>
      <c r="CC12" s="852" t="s">
        <v>271</v>
      </c>
      <c r="CD12" s="853"/>
      <c r="CE12" s="852" t="s">
        <v>271</v>
      </c>
      <c r="CF12" s="853"/>
      <c r="CG12" s="852" t="s">
        <v>271</v>
      </c>
      <c r="CH12" s="853"/>
      <c r="CI12" s="852" t="s">
        <v>271</v>
      </c>
      <c r="CJ12" s="853"/>
      <c r="CK12" s="852" t="s">
        <v>271</v>
      </c>
      <c r="CL12" s="862"/>
      <c r="CM12" s="847" t="s">
        <v>275</v>
      </c>
      <c r="CN12" s="848"/>
      <c r="CO12" s="849" t="s">
        <v>267</v>
      </c>
      <c r="CP12" s="848"/>
      <c r="CQ12" s="850" t="s">
        <v>265</v>
      </c>
      <c r="CR12" s="848"/>
      <c r="CS12" s="850" t="s">
        <v>265</v>
      </c>
      <c r="CT12" s="851"/>
      <c r="CU12" s="40"/>
      <c r="CV12" s="40"/>
      <c r="CW12" s="40"/>
      <c r="CX12" s="40"/>
      <c r="CY12" s="40"/>
      <c r="CZ12" s="40"/>
      <c r="DA12" s="40"/>
      <c r="DB12" s="40"/>
      <c r="DC12" s="40"/>
      <c r="DD12" s="40"/>
      <c r="DE12" s="40"/>
      <c r="DF12" s="40"/>
      <c r="DG12" s="40"/>
      <c r="DH12" s="40"/>
      <c r="DI12" s="40"/>
      <c r="DJ12" s="40"/>
      <c r="DK12" s="40"/>
      <c r="DL12" s="40"/>
      <c r="DM12" s="40"/>
      <c r="DN12" s="40"/>
      <c r="DO12" s="40"/>
      <c r="DP12" s="843"/>
      <c r="DQ12" s="843"/>
      <c r="DR12" s="843"/>
      <c r="DS12" s="843"/>
      <c r="DT12" s="843"/>
      <c r="DU12" s="843"/>
      <c r="DV12" s="843"/>
      <c r="DW12" s="843"/>
      <c r="DX12" s="191"/>
      <c r="DY12" s="191"/>
      <c r="DZ12" s="191"/>
      <c r="EA12" s="191"/>
      <c r="EB12" s="41"/>
      <c r="EC12" s="37"/>
      <c r="ED12" s="37"/>
      <c r="EE12" s="37"/>
    </row>
    <row r="13" spans="1:137" ht="10.5" customHeight="1" x14ac:dyDescent="0.2">
      <c r="A13" s="722"/>
      <c r="B13" s="713"/>
      <c r="C13" s="811"/>
      <c r="D13" s="814"/>
      <c r="E13" s="818"/>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19"/>
      <c r="AO13" s="819"/>
      <c r="AP13" s="819"/>
      <c r="AQ13" s="819"/>
      <c r="AR13" s="819"/>
      <c r="AS13" s="819"/>
      <c r="AT13" s="819"/>
      <c r="AU13" s="819"/>
      <c r="AV13" s="819"/>
      <c r="AW13" s="819"/>
      <c r="AX13" s="819"/>
      <c r="AY13" s="819"/>
      <c r="AZ13" s="820"/>
      <c r="BA13" s="822"/>
      <c r="BB13" s="845"/>
      <c r="BC13" s="773"/>
      <c r="BD13" s="776"/>
      <c r="BE13" s="822" t="s">
        <v>207</v>
      </c>
      <c r="BF13" s="773" t="s">
        <v>208</v>
      </c>
      <c r="BG13" s="773" t="s">
        <v>209</v>
      </c>
      <c r="BH13" s="766" t="s">
        <v>210</v>
      </c>
      <c r="BI13" s="719"/>
      <c r="BJ13" s="719"/>
      <c r="BK13" s="54"/>
      <c r="BM13" s="722"/>
      <c r="BN13" s="713"/>
      <c r="BO13" s="822"/>
      <c r="BP13" s="845"/>
      <c r="BQ13" s="773"/>
      <c r="BR13" s="776"/>
      <c r="BS13" s="822" t="s">
        <v>207</v>
      </c>
      <c r="BT13" s="773" t="s">
        <v>208</v>
      </c>
      <c r="BU13" s="773" t="s">
        <v>209</v>
      </c>
      <c r="BV13" s="766" t="s">
        <v>210</v>
      </c>
      <c r="BW13" s="768" t="s">
        <v>46</v>
      </c>
      <c r="BX13" s="769"/>
      <c r="BY13" s="839" t="s">
        <v>47</v>
      </c>
      <c r="BZ13" s="714"/>
      <c r="CA13" s="714" t="s">
        <v>48</v>
      </c>
      <c r="CB13" s="714"/>
      <c r="CC13" s="714" t="s">
        <v>49</v>
      </c>
      <c r="CD13" s="714"/>
      <c r="CE13" s="714" t="s">
        <v>50</v>
      </c>
      <c r="CF13" s="714"/>
      <c r="CG13" s="714" t="s">
        <v>51</v>
      </c>
      <c r="CH13" s="714"/>
      <c r="CI13" s="714" t="s">
        <v>52</v>
      </c>
      <c r="CJ13" s="714"/>
      <c r="CK13" s="714" t="s">
        <v>53</v>
      </c>
      <c r="CL13" s="864"/>
      <c r="CM13" s="768" t="s">
        <v>54</v>
      </c>
      <c r="CN13" s="866"/>
      <c r="CO13" s="868" t="s">
        <v>55</v>
      </c>
      <c r="CP13" s="866"/>
      <c r="CQ13" s="866" t="s">
        <v>56</v>
      </c>
      <c r="CR13" s="866"/>
      <c r="CS13" s="870" t="s">
        <v>150</v>
      </c>
      <c r="CT13" s="871"/>
      <c r="CU13" s="40"/>
      <c r="CV13" s="40"/>
      <c r="CW13" s="40"/>
      <c r="CX13" s="40"/>
      <c r="CY13" s="40"/>
      <c r="CZ13" s="40"/>
      <c r="DA13" s="40"/>
      <c r="DB13" s="40"/>
      <c r="DC13" s="40"/>
      <c r="DD13" s="40"/>
      <c r="DE13" s="40"/>
      <c r="DF13" s="40"/>
      <c r="DG13" s="40"/>
      <c r="DH13" s="40"/>
      <c r="DI13" s="40"/>
      <c r="DJ13" s="40"/>
      <c r="DK13" s="40"/>
      <c r="DL13" s="40"/>
      <c r="DM13" s="40"/>
      <c r="DP13" s="843"/>
      <c r="DQ13" s="843"/>
      <c r="DR13" s="843"/>
      <c r="DS13" s="843"/>
      <c r="DT13" s="843"/>
      <c r="DU13" s="843"/>
      <c r="DV13" s="843"/>
      <c r="DW13" s="843"/>
      <c r="DX13" s="191"/>
      <c r="DY13" s="191"/>
      <c r="DZ13" s="191"/>
      <c r="EA13" s="191"/>
      <c r="EB13" s="41"/>
      <c r="EC13" s="37"/>
      <c r="ED13" s="37"/>
      <c r="EE13" s="37"/>
    </row>
    <row r="14" spans="1:137" ht="10.5" customHeight="1" x14ac:dyDescent="0.2">
      <c r="A14" s="722"/>
      <c r="B14" s="713"/>
      <c r="C14" s="811"/>
      <c r="D14" s="814"/>
      <c r="E14" s="824" t="s">
        <v>163</v>
      </c>
      <c r="F14" s="825"/>
      <c r="G14" s="825"/>
      <c r="H14" s="825"/>
      <c r="I14" s="826"/>
      <c r="J14" s="827" t="s">
        <v>164</v>
      </c>
      <c r="K14" s="630"/>
      <c r="L14" s="630"/>
      <c r="M14" s="828"/>
      <c r="N14" s="629" t="s">
        <v>165</v>
      </c>
      <c r="O14" s="630"/>
      <c r="P14" s="630"/>
      <c r="Q14" s="631"/>
      <c r="R14" s="629" t="s">
        <v>216</v>
      </c>
      <c r="S14" s="630"/>
      <c r="T14" s="631"/>
      <c r="U14" s="632" t="s">
        <v>217</v>
      </c>
      <c r="V14" s="633"/>
      <c r="W14" s="338" t="s">
        <v>291</v>
      </c>
      <c r="X14" s="629" t="s">
        <v>218</v>
      </c>
      <c r="Y14" s="630"/>
      <c r="Z14" s="631"/>
      <c r="AA14" s="629" t="s">
        <v>219</v>
      </c>
      <c r="AB14" s="630"/>
      <c r="AC14" s="634"/>
      <c r="AD14" s="797" t="s">
        <v>171</v>
      </c>
      <c r="AE14" s="798"/>
      <c r="AF14" s="798"/>
      <c r="AG14" s="798"/>
      <c r="AH14" s="799"/>
      <c r="AI14" s="808" t="s">
        <v>180</v>
      </c>
      <c r="AJ14" s="798"/>
      <c r="AK14" s="798"/>
      <c r="AL14" s="798"/>
      <c r="AM14" s="798"/>
      <c r="AN14" s="798"/>
      <c r="AO14" s="798"/>
      <c r="AP14" s="798"/>
      <c r="AQ14" s="799"/>
      <c r="AR14" s="860" t="s">
        <v>181</v>
      </c>
      <c r="AS14" s="825"/>
      <c r="AT14" s="825"/>
      <c r="AU14" s="861"/>
      <c r="AV14" s="860" t="s">
        <v>182</v>
      </c>
      <c r="AW14" s="825"/>
      <c r="AX14" s="825"/>
      <c r="AY14" s="825"/>
      <c r="AZ14" s="826"/>
      <c r="BA14" s="822"/>
      <c r="BB14" s="845"/>
      <c r="BC14" s="773"/>
      <c r="BD14" s="776"/>
      <c r="BE14" s="822"/>
      <c r="BF14" s="773"/>
      <c r="BG14" s="773"/>
      <c r="BH14" s="766"/>
      <c r="BI14" s="719"/>
      <c r="BJ14" s="719"/>
      <c r="BK14" s="54"/>
      <c r="BL14" s="196"/>
      <c r="BM14" s="722"/>
      <c r="BN14" s="713"/>
      <c r="BO14" s="822"/>
      <c r="BP14" s="845"/>
      <c r="BQ14" s="773"/>
      <c r="BR14" s="776"/>
      <c r="BS14" s="822"/>
      <c r="BT14" s="773"/>
      <c r="BU14" s="773"/>
      <c r="BV14" s="766"/>
      <c r="BW14" s="768"/>
      <c r="BX14" s="769"/>
      <c r="BY14" s="839"/>
      <c r="BZ14" s="714"/>
      <c r="CA14" s="714"/>
      <c r="CB14" s="714"/>
      <c r="CC14" s="714"/>
      <c r="CD14" s="714"/>
      <c r="CE14" s="714"/>
      <c r="CF14" s="714"/>
      <c r="CG14" s="714"/>
      <c r="CH14" s="714"/>
      <c r="CI14" s="714"/>
      <c r="CJ14" s="714"/>
      <c r="CK14" s="714"/>
      <c r="CL14" s="864"/>
      <c r="CM14" s="768"/>
      <c r="CN14" s="866"/>
      <c r="CO14" s="868"/>
      <c r="CP14" s="866"/>
      <c r="CQ14" s="866"/>
      <c r="CR14" s="866"/>
      <c r="CS14" s="866"/>
      <c r="CT14" s="872"/>
      <c r="CU14" s="40"/>
      <c r="CV14" s="40"/>
      <c r="CW14" s="40"/>
      <c r="CX14" s="40"/>
      <c r="CY14" s="40"/>
      <c r="CZ14" s="40"/>
      <c r="DA14" s="40"/>
      <c r="DB14" s="40"/>
      <c r="DC14" s="40"/>
      <c r="DD14" s="40"/>
      <c r="DE14" s="40"/>
      <c r="DF14" s="40"/>
      <c r="DG14" s="40"/>
      <c r="DH14" s="40"/>
      <c r="DI14" s="40"/>
      <c r="DJ14" s="37"/>
      <c r="DK14" s="37"/>
      <c r="DL14" s="40"/>
      <c r="DM14" s="40"/>
      <c r="EA14" s="37"/>
      <c r="EB14" s="41"/>
      <c r="EC14" s="37"/>
      <c r="ED14" s="37"/>
      <c r="EE14" s="37"/>
    </row>
    <row r="15" spans="1:137" ht="10.5" customHeight="1" x14ac:dyDescent="0.2">
      <c r="A15" s="722"/>
      <c r="B15" s="713"/>
      <c r="C15" s="811"/>
      <c r="D15" s="814"/>
      <c r="E15" s="658" t="s">
        <v>57</v>
      </c>
      <c r="F15" s="635" t="s">
        <v>58</v>
      </c>
      <c r="G15" s="637" t="s">
        <v>212</v>
      </c>
      <c r="H15" s="635" t="s">
        <v>60</v>
      </c>
      <c r="I15" s="639" t="s">
        <v>213</v>
      </c>
      <c r="J15" s="660" t="s">
        <v>62</v>
      </c>
      <c r="K15" s="782" t="s">
        <v>63</v>
      </c>
      <c r="L15" s="782" t="s">
        <v>214</v>
      </c>
      <c r="M15" s="796" t="s">
        <v>65</v>
      </c>
      <c r="N15" s="781" t="s">
        <v>66</v>
      </c>
      <c r="O15" s="782" t="s">
        <v>67</v>
      </c>
      <c r="P15" s="782" t="s">
        <v>68</v>
      </c>
      <c r="Q15" s="783" t="s">
        <v>69</v>
      </c>
      <c r="R15" s="781" t="s">
        <v>70</v>
      </c>
      <c r="S15" s="782" t="s">
        <v>71</v>
      </c>
      <c r="T15" s="783" t="s">
        <v>72</v>
      </c>
      <c r="U15" s="781" t="s">
        <v>73</v>
      </c>
      <c r="V15" s="783" t="s">
        <v>74</v>
      </c>
      <c r="W15" s="793" t="s">
        <v>75</v>
      </c>
      <c r="X15" s="781" t="s">
        <v>76</v>
      </c>
      <c r="Y15" s="782" t="s">
        <v>77</v>
      </c>
      <c r="Z15" s="832" t="s">
        <v>78</v>
      </c>
      <c r="AA15" s="784" t="s">
        <v>79</v>
      </c>
      <c r="AB15" s="782" t="s">
        <v>80</v>
      </c>
      <c r="AC15" s="833"/>
      <c r="AD15" s="789" t="s">
        <v>81</v>
      </c>
      <c r="AE15" s="791" t="s">
        <v>215</v>
      </c>
      <c r="AF15" s="791" t="s">
        <v>83</v>
      </c>
      <c r="AG15" s="635" t="s">
        <v>84</v>
      </c>
      <c r="AH15" s="835"/>
      <c r="AI15" s="802" t="s">
        <v>85</v>
      </c>
      <c r="AJ15" s="791" t="s">
        <v>86</v>
      </c>
      <c r="AK15" s="791" t="s">
        <v>87</v>
      </c>
      <c r="AL15" s="791" t="s">
        <v>88</v>
      </c>
      <c r="AM15" s="791" t="s">
        <v>89</v>
      </c>
      <c r="AN15" s="791" t="s">
        <v>90</v>
      </c>
      <c r="AO15" s="791" t="s">
        <v>91</v>
      </c>
      <c r="AP15" s="791" t="s">
        <v>92</v>
      </c>
      <c r="AQ15" s="800" t="s">
        <v>93</v>
      </c>
      <c r="AR15" s="802" t="s">
        <v>94</v>
      </c>
      <c r="AS15" s="791" t="s">
        <v>95</v>
      </c>
      <c r="AT15" s="791" t="s">
        <v>96</v>
      </c>
      <c r="AU15" s="800" t="s">
        <v>97</v>
      </c>
      <c r="AV15" s="802" t="s">
        <v>98</v>
      </c>
      <c r="AW15" s="637" t="s">
        <v>99</v>
      </c>
      <c r="AX15" s="791" t="s">
        <v>100</v>
      </c>
      <c r="AY15" s="635" t="s">
        <v>101</v>
      </c>
      <c r="AZ15" s="639"/>
      <c r="BA15" s="822"/>
      <c r="BB15" s="845"/>
      <c r="BC15" s="773"/>
      <c r="BD15" s="776"/>
      <c r="BE15" s="822"/>
      <c r="BF15" s="773"/>
      <c r="BG15" s="773"/>
      <c r="BH15" s="766"/>
      <c r="BI15" s="719"/>
      <c r="BJ15" s="719"/>
      <c r="BK15" s="54"/>
      <c r="BM15" s="722"/>
      <c r="BN15" s="713"/>
      <c r="BO15" s="822"/>
      <c r="BP15" s="845"/>
      <c r="BQ15" s="773"/>
      <c r="BR15" s="776"/>
      <c r="BS15" s="822"/>
      <c r="BT15" s="773"/>
      <c r="BU15" s="773"/>
      <c r="BV15" s="766"/>
      <c r="BW15" s="768"/>
      <c r="BX15" s="769"/>
      <c r="BY15" s="839"/>
      <c r="BZ15" s="714"/>
      <c r="CA15" s="714"/>
      <c r="CB15" s="714"/>
      <c r="CC15" s="714"/>
      <c r="CD15" s="714"/>
      <c r="CE15" s="714"/>
      <c r="CF15" s="714"/>
      <c r="CG15" s="714"/>
      <c r="CH15" s="714"/>
      <c r="CI15" s="714"/>
      <c r="CJ15" s="714"/>
      <c r="CK15" s="714"/>
      <c r="CL15" s="864"/>
      <c r="CM15" s="768"/>
      <c r="CN15" s="866"/>
      <c r="CO15" s="868"/>
      <c r="CP15" s="866"/>
      <c r="CQ15" s="866"/>
      <c r="CR15" s="866"/>
      <c r="CS15" s="866"/>
      <c r="CT15" s="872"/>
      <c r="CU15" s="40"/>
      <c r="CV15" s="40"/>
      <c r="CW15" s="40"/>
      <c r="CX15" s="40"/>
      <c r="CY15" s="40"/>
      <c r="CZ15" s="40"/>
      <c r="DA15" s="40"/>
      <c r="DB15" s="40"/>
      <c r="DC15" s="40"/>
      <c r="DD15" s="40"/>
      <c r="DE15" s="40"/>
      <c r="DF15" s="40"/>
      <c r="DG15" s="40"/>
      <c r="DH15" s="40"/>
      <c r="DI15" s="40"/>
      <c r="DJ15" s="40"/>
      <c r="DK15" s="40"/>
      <c r="DL15" s="40"/>
      <c r="DM15" s="40"/>
      <c r="DN15" s="40"/>
      <c r="DO15" s="37"/>
      <c r="DP15" s="40"/>
      <c r="DQ15" s="40"/>
      <c r="DR15" s="40"/>
      <c r="DS15" s="40"/>
      <c r="EA15" s="37"/>
      <c r="EB15" s="41"/>
      <c r="EC15" s="37"/>
      <c r="ED15" s="37"/>
      <c r="EE15" s="37"/>
    </row>
    <row r="16" spans="1:137" ht="10.5" customHeight="1" x14ac:dyDescent="0.2">
      <c r="A16" s="722"/>
      <c r="B16" s="713"/>
      <c r="C16" s="811"/>
      <c r="D16" s="814"/>
      <c r="E16" s="659"/>
      <c r="F16" s="636"/>
      <c r="G16" s="638"/>
      <c r="H16" s="636"/>
      <c r="I16" s="640"/>
      <c r="J16" s="661"/>
      <c r="K16" s="795"/>
      <c r="L16" s="649"/>
      <c r="M16" s="709"/>
      <c r="N16" s="759"/>
      <c r="O16" s="649"/>
      <c r="P16" s="649"/>
      <c r="Q16" s="760"/>
      <c r="R16" s="784"/>
      <c r="S16" s="649"/>
      <c r="T16" s="760"/>
      <c r="U16" s="759"/>
      <c r="V16" s="760"/>
      <c r="W16" s="794"/>
      <c r="X16" s="759"/>
      <c r="Y16" s="649"/>
      <c r="Z16" s="760"/>
      <c r="AA16" s="759"/>
      <c r="AB16" s="795"/>
      <c r="AC16" s="834"/>
      <c r="AD16" s="790"/>
      <c r="AE16" s="792"/>
      <c r="AF16" s="703"/>
      <c r="AG16" s="636"/>
      <c r="AH16" s="836"/>
      <c r="AI16" s="752"/>
      <c r="AJ16" s="703"/>
      <c r="AK16" s="703"/>
      <c r="AL16" s="804"/>
      <c r="AM16" s="703"/>
      <c r="AN16" s="703"/>
      <c r="AO16" s="703"/>
      <c r="AP16" s="703"/>
      <c r="AQ16" s="801"/>
      <c r="AR16" s="803"/>
      <c r="AS16" s="792"/>
      <c r="AT16" s="792"/>
      <c r="AU16" s="801"/>
      <c r="AV16" s="803"/>
      <c r="AW16" s="638"/>
      <c r="AX16" s="792"/>
      <c r="AY16" s="636"/>
      <c r="AZ16" s="640"/>
      <c r="BA16" s="822"/>
      <c r="BB16" s="845"/>
      <c r="BC16" s="773"/>
      <c r="BD16" s="776"/>
      <c r="BE16" s="822"/>
      <c r="BF16" s="773"/>
      <c r="BG16" s="773"/>
      <c r="BH16" s="766"/>
      <c r="BI16" s="719"/>
      <c r="BJ16" s="719"/>
      <c r="BK16" s="54"/>
      <c r="BM16" s="722"/>
      <c r="BN16" s="713"/>
      <c r="BO16" s="822"/>
      <c r="BP16" s="845"/>
      <c r="BQ16" s="773"/>
      <c r="BR16" s="776"/>
      <c r="BS16" s="822"/>
      <c r="BT16" s="773"/>
      <c r="BU16" s="773"/>
      <c r="BV16" s="766"/>
      <c r="BW16" s="770"/>
      <c r="BX16" s="771"/>
      <c r="BY16" s="840"/>
      <c r="BZ16" s="715"/>
      <c r="CA16" s="715"/>
      <c r="CB16" s="715"/>
      <c r="CC16" s="715"/>
      <c r="CD16" s="715"/>
      <c r="CE16" s="715"/>
      <c r="CF16" s="715"/>
      <c r="CG16" s="715"/>
      <c r="CH16" s="715"/>
      <c r="CI16" s="715"/>
      <c r="CJ16" s="715"/>
      <c r="CK16" s="715"/>
      <c r="CL16" s="865"/>
      <c r="CM16" s="770"/>
      <c r="CN16" s="867"/>
      <c r="CO16" s="869"/>
      <c r="CP16" s="867"/>
      <c r="CQ16" s="867"/>
      <c r="CR16" s="867"/>
      <c r="CS16" s="867"/>
      <c r="CT16" s="873"/>
      <c r="CU16" s="40"/>
      <c r="CV16" s="40"/>
      <c r="CW16" s="40"/>
      <c r="CX16" s="40"/>
      <c r="CY16" s="40"/>
      <c r="CZ16" s="40"/>
      <c r="DA16" s="40"/>
      <c r="DB16" s="40"/>
      <c r="DC16" s="40"/>
      <c r="DD16" s="40"/>
      <c r="DE16" s="40"/>
      <c r="DF16" s="40"/>
      <c r="DG16" s="40"/>
      <c r="DH16" s="40"/>
      <c r="DI16" s="40"/>
      <c r="DJ16" s="40"/>
      <c r="DK16" s="40"/>
      <c r="DL16" s="40"/>
      <c r="DM16" s="40"/>
      <c r="DN16" s="40"/>
      <c r="DO16" s="37"/>
      <c r="DP16" s="40"/>
      <c r="DQ16" s="40"/>
      <c r="DR16" s="40"/>
      <c r="DS16" s="40"/>
      <c r="EA16" s="37"/>
      <c r="EB16" s="41"/>
      <c r="EC16" s="37"/>
      <c r="ED16" s="37"/>
      <c r="EE16" s="37"/>
    </row>
    <row r="17" spans="1:142" ht="10.5" customHeight="1" x14ac:dyDescent="0.2">
      <c r="A17" s="722"/>
      <c r="B17" s="713"/>
      <c r="C17" s="811"/>
      <c r="D17" s="814"/>
      <c r="E17" s="787" t="s">
        <v>268</v>
      </c>
      <c r="F17" s="672" t="s">
        <v>268</v>
      </c>
      <c r="G17" s="830" t="s">
        <v>268</v>
      </c>
      <c r="H17" s="672" t="s">
        <v>268</v>
      </c>
      <c r="I17" s="830" t="s">
        <v>268</v>
      </c>
      <c r="J17" s="837" t="s">
        <v>274</v>
      </c>
      <c r="K17" s="652" t="s">
        <v>274</v>
      </c>
      <c r="L17" s="652" t="s">
        <v>274</v>
      </c>
      <c r="M17" s="806" t="s">
        <v>274</v>
      </c>
      <c r="N17" s="778" t="s">
        <v>274</v>
      </c>
      <c r="O17" s="652" t="s">
        <v>274</v>
      </c>
      <c r="P17" s="652" t="s">
        <v>274</v>
      </c>
      <c r="Q17" s="654" t="s">
        <v>274</v>
      </c>
      <c r="R17" s="778" t="s">
        <v>274</v>
      </c>
      <c r="S17" s="652" t="s">
        <v>274</v>
      </c>
      <c r="T17" s="654" t="s">
        <v>274</v>
      </c>
      <c r="U17" s="778" t="s">
        <v>274</v>
      </c>
      <c r="V17" s="654" t="s">
        <v>274</v>
      </c>
      <c r="W17" s="785" t="s">
        <v>274</v>
      </c>
      <c r="X17" s="778" t="s">
        <v>274</v>
      </c>
      <c r="Y17" s="652" t="s">
        <v>274</v>
      </c>
      <c r="Z17" s="654" t="s">
        <v>274</v>
      </c>
      <c r="AA17" s="778" t="s">
        <v>274</v>
      </c>
      <c r="AB17" s="652" t="s">
        <v>274</v>
      </c>
      <c r="AC17" s="656" t="s">
        <v>274</v>
      </c>
      <c r="AD17" s="787" t="s">
        <v>268</v>
      </c>
      <c r="AE17" s="672" t="s">
        <v>268</v>
      </c>
      <c r="AF17" s="672" t="s">
        <v>268</v>
      </c>
      <c r="AG17" s="672" t="s">
        <v>268</v>
      </c>
      <c r="AH17" s="716" t="s">
        <v>268</v>
      </c>
      <c r="AI17" s="670" t="s">
        <v>268</v>
      </c>
      <c r="AJ17" s="672" t="s">
        <v>268</v>
      </c>
      <c r="AK17" s="672" t="s">
        <v>268</v>
      </c>
      <c r="AL17" s="672" t="s">
        <v>268</v>
      </c>
      <c r="AM17" s="672" t="s">
        <v>268</v>
      </c>
      <c r="AN17" s="672" t="s">
        <v>268</v>
      </c>
      <c r="AO17" s="672" t="s">
        <v>268</v>
      </c>
      <c r="AP17" s="672" t="s">
        <v>268</v>
      </c>
      <c r="AQ17" s="716" t="s">
        <v>268</v>
      </c>
      <c r="AR17" s="670" t="s">
        <v>268</v>
      </c>
      <c r="AS17" s="672" t="s">
        <v>268</v>
      </c>
      <c r="AT17" s="672" t="s">
        <v>268</v>
      </c>
      <c r="AU17" s="716" t="s">
        <v>268</v>
      </c>
      <c r="AV17" s="670" t="s">
        <v>268</v>
      </c>
      <c r="AW17" s="763" t="s">
        <v>268</v>
      </c>
      <c r="AX17" s="672" t="s">
        <v>268</v>
      </c>
      <c r="AY17" s="672" t="s">
        <v>268</v>
      </c>
      <c r="AZ17" s="710" t="s">
        <v>268</v>
      </c>
      <c r="BA17" s="822"/>
      <c r="BB17" s="845"/>
      <c r="BC17" s="773"/>
      <c r="BD17" s="776"/>
      <c r="BE17" s="822"/>
      <c r="BF17" s="773"/>
      <c r="BG17" s="773"/>
      <c r="BH17" s="766"/>
      <c r="BI17" s="719"/>
      <c r="BJ17" s="719"/>
      <c r="BK17" s="54"/>
      <c r="BM17" s="722"/>
      <c r="BN17" s="713"/>
      <c r="BO17" s="822"/>
      <c r="BP17" s="845"/>
      <c r="BQ17" s="773"/>
      <c r="BR17" s="776"/>
      <c r="BS17" s="822"/>
      <c r="BT17" s="773"/>
      <c r="BU17" s="773"/>
      <c r="BV17" s="766"/>
      <c r="BW17" s="479" t="s">
        <v>102</v>
      </c>
      <c r="BX17" s="480"/>
      <c r="BY17" s="207"/>
      <c r="BZ17" s="58"/>
      <c r="CA17" s="59"/>
      <c r="CB17" s="58"/>
      <c r="CC17" s="61"/>
      <c r="CD17" s="60"/>
      <c r="CE17" s="59"/>
      <c r="CF17" s="58"/>
      <c r="CG17" s="59"/>
      <c r="CH17" s="58"/>
      <c r="CI17" s="59"/>
      <c r="CJ17" s="58"/>
      <c r="CK17" s="59"/>
      <c r="CL17" s="60"/>
      <c r="CM17" s="481"/>
      <c r="CN17" s="482"/>
      <c r="CO17" s="483"/>
      <c r="CP17" s="482"/>
      <c r="CQ17" s="484"/>
      <c r="CR17" s="482"/>
      <c r="CS17" s="484"/>
      <c r="CT17" s="485"/>
      <c r="CU17" s="40"/>
      <c r="CV17" s="40"/>
      <c r="CW17" s="40"/>
      <c r="CX17" s="40"/>
      <c r="CY17" s="40"/>
      <c r="CZ17" s="40"/>
      <c r="DA17" s="40"/>
      <c r="DB17" s="40"/>
      <c r="DC17" s="40"/>
      <c r="DD17" s="40"/>
      <c r="DE17" s="40"/>
      <c r="DF17" s="40"/>
      <c r="DG17" s="40"/>
      <c r="DH17" s="40"/>
      <c r="DI17" s="40"/>
      <c r="DJ17" s="686" t="s">
        <v>262</v>
      </c>
      <c r="DK17" s="687"/>
      <c r="DL17" s="40"/>
      <c r="DM17" s="40"/>
      <c r="DN17" s="40"/>
      <c r="DO17" s="197"/>
      <c r="DP17" s="197"/>
      <c r="DQ17" s="197"/>
      <c r="DR17" s="197"/>
      <c r="DS17" s="197"/>
      <c r="EA17" s="37"/>
      <c r="EB17" s="41"/>
      <c r="EC17" s="37"/>
      <c r="ED17" s="37"/>
      <c r="EE17" s="37"/>
    </row>
    <row r="18" spans="1:142" ht="10.5" customHeight="1" x14ac:dyDescent="0.2">
      <c r="A18" s="722"/>
      <c r="B18" s="713"/>
      <c r="C18" s="811"/>
      <c r="D18" s="814"/>
      <c r="E18" s="829"/>
      <c r="F18" s="724"/>
      <c r="G18" s="831"/>
      <c r="H18" s="724"/>
      <c r="I18" s="831"/>
      <c r="J18" s="838"/>
      <c r="K18" s="653"/>
      <c r="L18" s="653"/>
      <c r="M18" s="807"/>
      <c r="N18" s="779"/>
      <c r="O18" s="653"/>
      <c r="P18" s="653"/>
      <c r="Q18" s="655"/>
      <c r="R18" s="780"/>
      <c r="S18" s="653"/>
      <c r="T18" s="655"/>
      <c r="U18" s="779"/>
      <c r="V18" s="655"/>
      <c r="W18" s="786"/>
      <c r="X18" s="779"/>
      <c r="Y18" s="653"/>
      <c r="Z18" s="655"/>
      <c r="AA18" s="779"/>
      <c r="AB18" s="653"/>
      <c r="AC18" s="657"/>
      <c r="AD18" s="788"/>
      <c r="AE18" s="725"/>
      <c r="AF18" s="725"/>
      <c r="AG18" s="725"/>
      <c r="AH18" s="809"/>
      <c r="AI18" s="805"/>
      <c r="AJ18" s="725"/>
      <c r="AK18" s="725"/>
      <c r="AL18" s="725"/>
      <c r="AM18" s="725"/>
      <c r="AN18" s="725"/>
      <c r="AO18" s="725"/>
      <c r="AP18" s="725"/>
      <c r="AQ18" s="726"/>
      <c r="AR18" s="727"/>
      <c r="AS18" s="724"/>
      <c r="AT18" s="724"/>
      <c r="AU18" s="726"/>
      <c r="AV18" s="727"/>
      <c r="AW18" s="764"/>
      <c r="AX18" s="724"/>
      <c r="AY18" s="724"/>
      <c r="AZ18" s="711"/>
      <c r="BA18" s="822"/>
      <c r="BB18" s="845"/>
      <c r="BC18" s="773"/>
      <c r="BD18" s="776"/>
      <c r="BE18" s="822"/>
      <c r="BF18" s="773"/>
      <c r="BG18" s="773"/>
      <c r="BH18" s="766"/>
      <c r="BI18" s="719"/>
      <c r="BJ18" s="719"/>
      <c r="BK18" s="54"/>
      <c r="BM18" s="722"/>
      <c r="BN18" s="713"/>
      <c r="BO18" s="822"/>
      <c r="BP18" s="845"/>
      <c r="BQ18" s="773"/>
      <c r="BR18" s="776"/>
      <c r="BS18" s="822"/>
      <c r="BT18" s="773"/>
      <c r="BU18" s="773"/>
      <c r="BV18" s="766"/>
      <c r="BW18" s="693" t="s">
        <v>104</v>
      </c>
      <c r="BX18" s="753" t="s">
        <v>105</v>
      </c>
      <c r="BY18" s="756" t="s">
        <v>104</v>
      </c>
      <c r="BZ18" s="688" t="s">
        <v>105</v>
      </c>
      <c r="CA18" s="680" t="s">
        <v>104</v>
      </c>
      <c r="CB18" s="688" t="s">
        <v>105</v>
      </c>
      <c r="CC18" s="680" t="s">
        <v>104</v>
      </c>
      <c r="CD18" s="688" t="s">
        <v>105</v>
      </c>
      <c r="CE18" s="680" t="s">
        <v>104</v>
      </c>
      <c r="CF18" s="688" t="s">
        <v>105</v>
      </c>
      <c r="CG18" s="680" t="s">
        <v>104</v>
      </c>
      <c r="CH18" s="688" t="s">
        <v>105</v>
      </c>
      <c r="CI18" s="680" t="s">
        <v>104</v>
      </c>
      <c r="CJ18" s="688" t="s">
        <v>105</v>
      </c>
      <c r="CK18" s="680" t="s">
        <v>104</v>
      </c>
      <c r="CL18" s="683" t="s">
        <v>105</v>
      </c>
      <c r="CM18" s="693" t="s">
        <v>104</v>
      </c>
      <c r="CN18" s="677" t="s">
        <v>105</v>
      </c>
      <c r="CO18" s="696" t="s">
        <v>104</v>
      </c>
      <c r="CP18" s="677" t="s">
        <v>105</v>
      </c>
      <c r="CQ18" s="674" t="s">
        <v>104</v>
      </c>
      <c r="CR18" s="677" t="s">
        <v>105</v>
      </c>
      <c r="CS18" s="674" t="s">
        <v>104</v>
      </c>
      <c r="CT18" s="762" t="s">
        <v>105</v>
      </c>
      <c r="CU18" s="40"/>
      <c r="CV18" s="40"/>
      <c r="CW18" s="40"/>
      <c r="CX18" s="40"/>
      <c r="CY18" s="40"/>
      <c r="CZ18" s="40"/>
      <c r="DA18" s="40"/>
      <c r="DB18" s="40"/>
      <c r="DC18" s="40"/>
      <c r="DD18" s="40"/>
      <c r="DE18" s="40"/>
      <c r="DF18" s="40"/>
      <c r="DG18" s="40"/>
      <c r="DH18" s="40"/>
      <c r="DI18" s="40"/>
      <c r="DJ18" s="687"/>
      <c r="DK18" s="687"/>
      <c r="DL18" s="40"/>
      <c r="DM18" s="40"/>
      <c r="DN18" s="40"/>
      <c r="DO18" s="197"/>
      <c r="DP18" s="197"/>
      <c r="DQ18" s="197"/>
      <c r="DR18" s="197"/>
      <c r="DS18" s="197"/>
      <c r="EA18" s="37"/>
      <c r="EB18" s="699" t="s">
        <v>106</v>
      </c>
      <c r="EC18" s="700"/>
      <c r="ED18" s="700"/>
      <c r="EE18" s="37"/>
    </row>
    <row r="19" spans="1:142" ht="10.5" customHeight="1" x14ac:dyDescent="0.2">
      <c r="A19" s="722"/>
      <c r="B19" s="713"/>
      <c r="C19" s="811"/>
      <c r="D19" s="814"/>
      <c r="E19" s="701">
        <v>2</v>
      </c>
      <c r="F19" s="673">
        <v>2</v>
      </c>
      <c r="G19" s="673">
        <v>2</v>
      </c>
      <c r="H19" s="704">
        <v>2</v>
      </c>
      <c r="I19" s="704">
        <v>2</v>
      </c>
      <c r="J19" s="706">
        <v>1</v>
      </c>
      <c r="K19" s="648">
        <v>1</v>
      </c>
      <c r="L19" s="648">
        <v>1</v>
      </c>
      <c r="M19" s="708">
        <v>1</v>
      </c>
      <c r="N19" s="647">
        <v>1</v>
      </c>
      <c r="O19" s="648">
        <v>1</v>
      </c>
      <c r="P19" s="648">
        <v>1</v>
      </c>
      <c r="Q19" s="646">
        <v>1</v>
      </c>
      <c r="R19" s="647">
        <v>1</v>
      </c>
      <c r="S19" s="648">
        <v>1</v>
      </c>
      <c r="T19" s="646">
        <v>1</v>
      </c>
      <c r="U19" s="647">
        <v>1</v>
      </c>
      <c r="V19" s="646">
        <v>1</v>
      </c>
      <c r="W19" s="761">
        <v>1</v>
      </c>
      <c r="X19" s="647">
        <v>1</v>
      </c>
      <c r="Y19" s="648">
        <v>1</v>
      </c>
      <c r="Z19" s="646">
        <v>1</v>
      </c>
      <c r="AA19" s="647">
        <v>1</v>
      </c>
      <c r="AB19" s="648">
        <v>1</v>
      </c>
      <c r="AC19" s="650">
        <v>1</v>
      </c>
      <c r="AD19" s="701">
        <v>2</v>
      </c>
      <c r="AE19" s="673">
        <v>2</v>
      </c>
      <c r="AF19" s="673">
        <v>2</v>
      </c>
      <c r="AG19" s="673">
        <v>2</v>
      </c>
      <c r="AH19" s="717">
        <v>2</v>
      </c>
      <c r="AI19" s="671">
        <v>3</v>
      </c>
      <c r="AJ19" s="673">
        <v>3</v>
      </c>
      <c r="AK19" s="673">
        <v>3</v>
      </c>
      <c r="AL19" s="673">
        <v>3</v>
      </c>
      <c r="AM19" s="673">
        <v>3</v>
      </c>
      <c r="AN19" s="673">
        <v>3</v>
      </c>
      <c r="AO19" s="673">
        <v>3</v>
      </c>
      <c r="AP19" s="673">
        <v>3</v>
      </c>
      <c r="AQ19" s="716">
        <v>3</v>
      </c>
      <c r="AR19" s="670">
        <v>4</v>
      </c>
      <c r="AS19" s="672">
        <v>4</v>
      </c>
      <c r="AT19" s="672">
        <v>4</v>
      </c>
      <c r="AU19" s="716">
        <v>4</v>
      </c>
      <c r="AV19" s="670">
        <v>4</v>
      </c>
      <c r="AW19" s="763">
        <v>4</v>
      </c>
      <c r="AX19" s="672">
        <v>4</v>
      </c>
      <c r="AY19" s="672">
        <v>4</v>
      </c>
      <c r="AZ19" s="728">
        <v>4</v>
      </c>
      <c r="BA19" s="822"/>
      <c r="BB19" s="845"/>
      <c r="BC19" s="773"/>
      <c r="BD19" s="776"/>
      <c r="BE19" s="822"/>
      <c r="BF19" s="773"/>
      <c r="BG19" s="773"/>
      <c r="BH19" s="766"/>
      <c r="BI19" s="719"/>
      <c r="BJ19" s="719"/>
      <c r="BK19" s="54"/>
      <c r="BM19" s="722"/>
      <c r="BN19" s="713"/>
      <c r="BO19" s="822"/>
      <c r="BP19" s="845"/>
      <c r="BQ19" s="773"/>
      <c r="BR19" s="776"/>
      <c r="BS19" s="822"/>
      <c r="BT19" s="773"/>
      <c r="BU19" s="773"/>
      <c r="BV19" s="766"/>
      <c r="BW19" s="694"/>
      <c r="BX19" s="754"/>
      <c r="BY19" s="757"/>
      <c r="BZ19" s="689"/>
      <c r="CA19" s="681"/>
      <c r="CB19" s="689"/>
      <c r="CC19" s="681"/>
      <c r="CD19" s="689"/>
      <c r="CE19" s="681"/>
      <c r="CF19" s="689"/>
      <c r="CG19" s="681"/>
      <c r="CH19" s="689"/>
      <c r="CI19" s="681"/>
      <c r="CJ19" s="689"/>
      <c r="CK19" s="681"/>
      <c r="CL19" s="684"/>
      <c r="CM19" s="694"/>
      <c r="CN19" s="678"/>
      <c r="CO19" s="697"/>
      <c r="CP19" s="678"/>
      <c r="CQ19" s="675"/>
      <c r="CR19" s="678"/>
      <c r="CS19" s="675"/>
      <c r="CT19" s="762"/>
      <c r="CU19" s="40"/>
      <c r="CV19" s="40"/>
      <c r="CW19" s="40"/>
      <c r="CX19" s="40"/>
      <c r="CY19" s="40"/>
      <c r="CZ19" s="40"/>
      <c r="DA19" s="40"/>
      <c r="DB19" s="40"/>
      <c r="DC19" s="40"/>
      <c r="DD19" s="40"/>
      <c r="DE19" s="40"/>
      <c r="DF19" s="40"/>
      <c r="DG19" s="40"/>
      <c r="DH19" s="40"/>
      <c r="DI19" s="62" t="s">
        <v>107</v>
      </c>
      <c r="DJ19" s="662" t="s">
        <v>211</v>
      </c>
      <c r="DK19" s="662"/>
      <c r="DL19" s="662"/>
      <c r="DM19" s="63"/>
      <c r="DN19" s="64"/>
      <c r="DO19" s="64"/>
      <c r="DP19" s="64"/>
      <c r="DQ19" s="64"/>
      <c r="DR19" s="64"/>
      <c r="DS19" s="65"/>
      <c r="EA19" s="37"/>
      <c r="EB19" s="700"/>
      <c r="EC19" s="700"/>
      <c r="ED19" s="700"/>
      <c r="EE19" s="37"/>
    </row>
    <row r="20" spans="1:142" ht="10.5" customHeight="1" thickBot="1" x14ac:dyDescent="0.25">
      <c r="A20" s="722"/>
      <c r="B20" s="713"/>
      <c r="C20" s="811"/>
      <c r="D20" s="814"/>
      <c r="E20" s="702"/>
      <c r="F20" s="703"/>
      <c r="G20" s="703"/>
      <c r="H20" s="705"/>
      <c r="I20" s="705"/>
      <c r="J20" s="707"/>
      <c r="K20" s="649"/>
      <c r="L20" s="649"/>
      <c r="M20" s="709"/>
      <c r="N20" s="759"/>
      <c r="O20" s="649"/>
      <c r="P20" s="649"/>
      <c r="Q20" s="760"/>
      <c r="R20" s="759"/>
      <c r="S20" s="649"/>
      <c r="T20" s="760"/>
      <c r="U20" s="759"/>
      <c r="V20" s="760"/>
      <c r="W20" s="761"/>
      <c r="X20" s="759"/>
      <c r="Y20" s="648"/>
      <c r="Z20" s="646"/>
      <c r="AA20" s="647"/>
      <c r="AB20" s="649"/>
      <c r="AC20" s="651"/>
      <c r="AD20" s="702"/>
      <c r="AE20" s="703"/>
      <c r="AF20" s="703"/>
      <c r="AG20" s="703"/>
      <c r="AH20" s="751"/>
      <c r="AI20" s="752"/>
      <c r="AJ20" s="703"/>
      <c r="AK20" s="703"/>
      <c r="AL20" s="703"/>
      <c r="AM20" s="703"/>
      <c r="AN20" s="703"/>
      <c r="AO20" s="703"/>
      <c r="AP20" s="703"/>
      <c r="AQ20" s="717"/>
      <c r="AR20" s="671"/>
      <c r="AS20" s="673"/>
      <c r="AT20" s="673"/>
      <c r="AU20" s="717"/>
      <c r="AV20" s="671"/>
      <c r="AW20" s="765"/>
      <c r="AX20" s="673"/>
      <c r="AY20" s="673"/>
      <c r="AZ20" s="729"/>
      <c r="BA20" s="822"/>
      <c r="BB20" s="845"/>
      <c r="BC20" s="773"/>
      <c r="BD20" s="776"/>
      <c r="BE20" s="822"/>
      <c r="BF20" s="773"/>
      <c r="BG20" s="773"/>
      <c r="BH20" s="766"/>
      <c r="BI20" s="719"/>
      <c r="BJ20" s="719"/>
      <c r="BK20" s="54"/>
      <c r="BM20" s="722"/>
      <c r="BN20" s="713"/>
      <c r="BO20" s="822"/>
      <c r="BP20" s="845"/>
      <c r="BQ20" s="773"/>
      <c r="BR20" s="776"/>
      <c r="BS20" s="822"/>
      <c r="BT20" s="773"/>
      <c r="BU20" s="773"/>
      <c r="BV20" s="766"/>
      <c r="BW20" s="694"/>
      <c r="BX20" s="754"/>
      <c r="BY20" s="757"/>
      <c r="BZ20" s="689"/>
      <c r="CA20" s="681"/>
      <c r="CB20" s="689"/>
      <c r="CC20" s="681"/>
      <c r="CD20" s="689"/>
      <c r="CE20" s="681"/>
      <c r="CF20" s="689"/>
      <c r="CG20" s="681"/>
      <c r="CH20" s="689"/>
      <c r="CI20" s="681"/>
      <c r="CJ20" s="689"/>
      <c r="CK20" s="681"/>
      <c r="CL20" s="684"/>
      <c r="CM20" s="694"/>
      <c r="CN20" s="678"/>
      <c r="CO20" s="697"/>
      <c r="CP20" s="678"/>
      <c r="CQ20" s="675"/>
      <c r="CR20" s="678"/>
      <c r="CS20" s="675"/>
      <c r="CT20" s="762"/>
      <c r="DI20" s="62"/>
      <c r="DJ20" s="663"/>
      <c r="DK20" s="663"/>
      <c r="DL20" s="663"/>
      <c r="DM20" s="63"/>
      <c r="DN20" s="741" t="s">
        <v>109</v>
      </c>
      <c r="DO20" s="741"/>
      <c r="DP20" s="742">
        <f>$BI$64</f>
        <v>0</v>
      </c>
      <c r="DQ20" s="742"/>
      <c r="DR20" s="64"/>
      <c r="DS20" s="65"/>
      <c r="EA20" s="37"/>
      <c r="EB20" s="41"/>
      <c r="EC20" s="37"/>
      <c r="ED20" s="37"/>
      <c r="EE20" s="37"/>
    </row>
    <row r="21" spans="1:142" ht="10.5" customHeight="1" x14ac:dyDescent="0.15">
      <c r="A21" s="722"/>
      <c r="B21" s="713"/>
      <c r="C21" s="812"/>
      <c r="D21" s="814"/>
      <c r="E21" s="458"/>
      <c r="F21" s="459"/>
      <c r="G21" s="459"/>
      <c r="H21" s="460"/>
      <c r="I21" s="461"/>
      <c r="J21" s="311"/>
      <c r="K21" s="312"/>
      <c r="L21" s="220"/>
      <c r="M21" s="299"/>
      <c r="N21" s="249"/>
      <c r="O21" s="220"/>
      <c r="P21" s="220"/>
      <c r="Q21" s="221"/>
      <c r="R21" s="249"/>
      <c r="S21" s="220"/>
      <c r="T21" s="221"/>
      <c r="U21" s="249"/>
      <c r="V21" s="221"/>
      <c r="W21" s="324"/>
      <c r="X21" s="249"/>
      <c r="Y21" s="220"/>
      <c r="Z21" s="221"/>
      <c r="AA21" s="249"/>
      <c r="AB21" s="325"/>
      <c r="AC21" s="326"/>
      <c r="AD21" s="465"/>
      <c r="AE21" s="466"/>
      <c r="AF21" s="466"/>
      <c r="AG21" s="467"/>
      <c r="AH21" s="468"/>
      <c r="AI21" s="469"/>
      <c r="AJ21" s="466"/>
      <c r="AK21" s="466"/>
      <c r="AL21" s="466"/>
      <c r="AM21" s="466"/>
      <c r="AN21" s="466"/>
      <c r="AO21" s="466"/>
      <c r="AP21" s="466"/>
      <c r="AQ21" s="470"/>
      <c r="AR21" s="469"/>
      <c r="AS21" s="466"/>
      <c r="AT21" s="466"/>
      <c r="AU21" s="470"/>
      <c r="AV21" s="469"/>
      <c r="AW21" s="471"/>
      <c r="AX21" s="472"/>
      <c r="AY21" s="473"/>
      <c r="AZ21" s="474"/>
      <c r="BA21" s="823"/>
      <c r="BB21" s="846"/>
      <c r="BC21" s="774"/>
      <c r="BD21" s="777"/>
      <c r="BE21" s="823"/>
      <c r="BF21" s="774"/>
      <c r="BG21" s="774"/>
      <c r="BH21" s="767"/>
      <c r="BI21" s="720"/>
      <c r="BJ21" s="720"/>
      <c r="BK21" s="54"/>
      <c r="BM21" s="722"/>
      <c r="BN21" s="713"/>
      <c r="BO21" s="823"/>
      <c r="BP21" s="846"/>
      <c r="BQ21" s="774"/>
      <c r="BR21" s="777"/>
      <c r="BS21" s="823"/>
      <c r="BT21" s="774"/>
      <c r="BU21" s="774"/>
      <c r="BV21" s="767"/>
      <c r="BW21" s="695"/>
      <c r="BX21" s="755"/>
      <c r="BY21" s="758"/>
      <c r="BZ21" s="690"/>
      <c r="CA21" s="682"/>
      <c r="CB21" s="690"/>
      <c r="CC21" s="682"/>
      <c r="CD21" s="690"/>
      <c r="CE21" s="682"/>
      <c r="CF21" s="690"/>
      <c r="CG21" s="682"/>
      <c r="CH21" s="690"/>
      <c r="CI21" s="682"/>
      <c r="CJ21" s="690"/>
      <c r="CK21" s="682"/>
      <c r="CL21" s="685"/>
      <c r="CM21" s="695"/>
      <c r="CN21" s="679"/>
      <c r="CO21" s="698"/>
      <c r="CP21" s="679"/>
      <c r="CQ21" s="676"/>
      <c r="CR21" s="679"/>
      <c r="CS21" s="676"/>
      <c r="CT21" s="762"/>
      <c r="DH21" s="691" t="s">
        <v>365</v>
      </c>
      <c r="DI21" s="664" t="s">
        <v>112</v>
      </c>
      <c r="DJ21" s="664" t="s">
        <v>110</v>
      </c>
      <c r="DK21" s="666" t="s">
        <v>111</v>
      </c>
      <c r="DL21" s="668" t="s">
        <v>304</v>
      </c>
      <c r="DM21" s="67"/>
      <c r="DN21" s="741"/>
      <c r="DO21" s="741"/>
      <c r="DP21" s="742"/>
      <c r="DQ21" s="742"/>
      <c r="DR21" s="64"/>
      <c r="DS21" s="67"/>
      <c r="EA21" s="731" t="s">
        <v>112</v>
      </c>
      <c r="EB21" s="733" t="s">
        <v>113</v>
      </c>
      <c r="EC21" s="735" t="s">
        <v>29</v>
      </c>
      <c r="ED21" s="737" t="s">
        <v>114</v>
      </c>
      <c r="EE21" s="739" t="s">
        <v>115</v>
      </c>
    </row>
    <row r="22" spans="1:142" ht="10.95" customHeight="1" thickBot="1" x14ac:dyDescent="0.2">
      <c r="A22" s="723"/>
      <c r="B22" s="713"/>
      <c r="C22" s="68">
        <v>10</v>
      </c>
      <c r="D22" s="69"/>
      <c r="E22" s="462">
        <v>2</v>
      </c>
      <c r="F22" s="463">
        <v>2</v>
      </c>
      <c r="G22" s="463">
        <v>2</v>
      </c>
      <c r="H22" s="464">
        <v>2</v>
      </c>
      <c r="I22" s="464">
        <v>2</v>
      </c>
      <c r="J22" s="222">
        <v>2</v>
      </c>
      <c r="K22" s="223">
        <v>2</v>
      </c>
      <c r="L22" s="223">
        <v>2</v>
      </c>
      <c r="M22" s="281">
        <v>2</v>
      </c>
      <c r="N22" s="250">
        <v>2</v>
      </c>
      <c r="O22" s="223">
        <v>2</v>
      </c>
      <c r="P22" s="223">
        <v>2</v>
      </c>
      <c r="Q22" s="224">
        <v>2</v>
      </c>
      <c r="R22" s="250">
        <v>2</v>
      </c>
      <c r="S22" s="223">
        <v>2</v>
      </c>
      <c r="T22" s="224">
        <v>2</v>
      </c>
      <c r="U22" s="250">
        <v>2</v>
      </c>
      <c r="V22" s="224">
        <v>2</v>
      </c>
      <c r="W22" s="71">
        <v>2</v>
      </c>
      <c r="X22" s="250">
        <v>2</v>
      </c>
      <c r="Y22" s="223">
        <v>2</v>
      </c>
      <c r="Z22" s="224">
        <v>2</v>
      </c>
      <c r="AA22" s="250">
        <v>2</v>
      </c>
      <c r="AB22" s="223">
        <v>2</v>
      </c>
      <c r="AC22" s="262">
        <v>2</v>
      </c>
      <c r="AD22" s="462">
        <v>2</v>
      </c>
      <c r="AE22" s="463">
        <v>2</v>
      </c>
      <c r="AF22" s="463">
        <v>2</v>
      </c>
      <c r="AG22" s="463">
        <v>2</v>
      </c>
      <c r="AH22" s="475">
        <v>2</v>
      </c>
      <c r="AI22" s="476">
        <v>2</v>
      </c>
      <c r="AJ22" s="463">
        <v>2</v>
      </c>
      <c r="AK22" s="463">
        <v>2</v>
      </c>
      <c r="AL22" s="463">
        <v>2</v>
      </c>
      <c r="AM22" s="463">
        <v>4</v>
      </c>
      <c r="AN22" s="463">
        <v>2</v>
      </c>
      <c r="AO22" s="463">
        <v>2</v>
      </c>
      <c r="AP22" s="463">
        <v>2</v>
      </c>
      <c r="AQ22" s="475">
        <v>2</v>
      </c>
      <c r="AR22" s="476">
        <v>2</v>
      </c>
      <c r="AS22" s="463">
        <v>3</v>
      </c>
      <c r="AT22" s="463">
        <v>3</v>
      </c>
      <c r="AU22" s="475">
        <v>2</v>
      </c>
      <c r="AV22" s="476">
        <v>2</v>
      </c>
      <c r="AW22" s="477">
        <v>2</v>
      </c>
      <c r="AX22" s="464">
        <v>2</v>
      </c>
      <c r="AY22" s="464">
        <v>2</v>
      </c>
      <c r="AZ22" s="478">
        <v>2</v>
      </c>
      <c r="BA22" s="70">
        <v>40</v>
      </c>
      <c r="BB22" s="72"/>
      <c r="BC22" s="74">
        <v>60</v>
      </c>
      <c r="BD22" s="69"/>
      <c r="BE22" s="70">
        <v>40</v>
      </c>
      <c r="BF22" s="72">
        <v>20</v>
      </c>
      <c r="BG22" s="72">
        <v>20</v>
      </c>
      <c r="BH22" s="73">
        <v>20</v>
      </c>
      <c r="BI22" s="75">
        <v>100</v>
      </c>
      <c r="BJ22" s="75"/>
      <c r="BK22" s="76"/>
      <c r="BM22" s="723"/>
      <c r="BN22" s="713"/>
      <c r="BO22" s="537">
        <f>BA22</f>
        <v>40</v>
      </c>
      <c r="BP22" s="538"/>
      <c r="BQ22" s="539">
        <f>BC22</f>
        <v>60</v>
      </c>
      <c r="BR22" s="540"/>
      <c r="BS22" s="537">
        <f>BE22</f>
        <v>40</v>
      </c>
      <c r="BT22" s="538">
        <f>BF22</f>
        <v>20</v>
      </c>
      <c r="BU22" s="538">
        <f>BG22</f>
        <v>20</v>
      </c>
      <c r="BV22" s="541">
        <f>BH22</f>
        <v>20</v>
      </c>
      <c r="BW22" s="542">
        <v>10</v>
      </c>
      <c r="BX22" s="543"/>
      <c r="BY22" s="544">
        <v>8</v>
      </c>
      <c r="BZ22" s="545"/>
      <c r="CA22" s="546">
        <v>8</v>
      </c>
      <c r="CB22" s="545"/>
      <c r="CC22" s="546">
        <v>6</v>
      </c>
      <c r="CD22" s="545"/>
      <c r="CE22" s="546">
        <v>4</v>
      </c>
      <c r="CF22" s="545"/>
      <c r="CG22" s="546">
        <v>2</v>
      </c>
      <c r="CH22" s="545"/>
      <c r="CI22" s="546">
        <v>6</v>
      </c>
      <c r="CJ22" s="545"/>
      <c r="CK22" s="546">
        <v>6</v>
      </c>
      <c r="CL22" s="547"/>
      <c r="CM22" s="542">
        <v>10</v>
      </c>
      <c r="CN22" s="548"/>
      <c r="CO22" s="549">
        <v>20</v>
      </c>
      <c r="CP22" s="548"/>
      <c r="CQ22" s="550">
        <v>10</v>
      </c>
      <c r="CR22" s="548"/>
      <c r="CS22" s="550">
        <v>10</v>
      </c>
      <c r="CT22" s="551"/>
      <c r="DH22" s="692"/>
      <c r="DI22" s="665"/>
      <c r="DJ22" s="665"/>
      <c r="DK22" s="667"/>
      <c r="DL22" s="669"/>
      <c r="DM22" s="67"/>
      <c r="DN22" s="741" t="s">
        <v>116</v>
      </c>
      <c r="DO22" s="741"/>
      <c r="DP22" s="742">
        <f>EL27</f>
        <v>0</v>
      </c>
      <c r="DQ22" s="742"/>
      <c r="DR22" s="64"/>
      <c r="DS22" s="67"/>
      <c r="EA22" s="732"/>
      <c r="EB22" s="734"/>
      <c r="EC22" s="736"/>
      <c r="ED22" s="738"/>
      <c r="EE22" s="740"/>
    </row>
    <row r="23" spans="1:142" ht="13.2" customHeight="1" x14ac:dyDescent="0.2">
      <c r="A23" s="77">
        <v>1</v>
      </c>
      <c r="B23" s="78"/>
      <c r="C23" s="79">
        <f>アンケート集計!H4</f>
        <v>0</v>
      </c>
      <c r="D23" s="339" t="str">
        <f>IF(C23&gt;=10,"A",IF(C23&gt;=4,"B","C"))</f>
        <v>C</v>
      </c>
      <c r="E23" s="225"/>
      <c r="F23" s="226"/>
      <c r="G23" s="226"/>
      <c r="H23" s="282"/>
      <c r="I23" s="282"/>
      <c r="J23" s="225"/>
      <c r="K23" s="226"/>
      <c r="L23" s="226"/>
      <c r="M23" s="282"/>
      <c r="N23" s="251"/>
      <c r="O23" s="226"/>
      <c r="P23" s="226"/>
      <c r="Q23" s="227"/>
      <c r="R23" s="251"/>
      <c r="S23" s="226"/>
      <c r="T23" s="227"/>
      <c r="U23" s="251"/>
      <c r="V23" s="227"/>
      <c r="W23" s="80"/>
      <c r="X23" s="251"/>
      <c r="Y23" s="226"/>
      <c r="Z23" s="227"/>
      <c r="AA23" s="251"/>
      <c r="AB23" s="226"/>
      <c r="AC23" s="263"/>
      <c r="AD23" s="225"/>
      <c r="AE23" s="226"/>
      <c r="AF23" s="226"/>
      <c r="AG23" s="226"/>
      <c r="AH23" s="227"/>
      <c r="AI23" s="251"/>
      <c r="AJ23" s="226"/>
      <c r="AK23" s="226"/>
      <c r="AL23" s="226"/>
      <c r="AM23" s="226"/>
      <c r="AN23" s="226"/>
      <c r="AO23" s="226"/>
      <c r="AP23" s="226"/>
      <c r="AQ23" s="227"/>
      <c r="AR23" s="251"/>
      <c r="AS23" s="226"/>
      <c r="AT23" s="226"/>
      <c r="AU23" s="227"/>
      <c r="AV23" s="251"/>
      <c r="AW23" s="313"/>
      <c r="AX23" s="282"/>
      <c r="AY23" s="282"/>
      <c r="AZ23" s="263"/>
      <c r="BA23" s="83">
        <f>SUM(J23:AC23)*2</f>
        <v>0</v>
      </c>
      <c r="BB23" s="148" t="str">
        <f>IF(BA23&gt;=30,"A",IF(BA23&gt;=14,"B","C"))</f>
        <v>C</v>
      </c>
      <c r="BC23" s="84">
        <f>SUM(E23:I23,AD23:AL23,AN23:AR23,AU23:AZ23)*2+AM23*4+SUM(AS23:AT23)*3</f>
        <v>0</v>
      </c>
      <c r="BD23" s="147" t="str">
        <f>IF(BC23&gt;=39,"A",IF(BC23&gt;=17,"B","C"))</f>
        <v>C</v>
      </c>
      <c r="BE23" s="83">
        <f>SUM(J23:AC23)*2</f>
        <v>0</v>
      </c>
      <c r="BF23" s="84">
        <f>SUM(E23:I23,AD23:AH23)*2</f>
        <v>0</v>
      </c>
      <c r="BG23" s="84">
        <f>SUM(AI23:AL23,AN23:AQ23)*2+AM23*4</f>
        <v>0</v>
      </c>
      <c r="BH23" s="85">
        <f>SUM(AR23,AU23:AZ23)*2+SUM(AS23:AT23)*3</f>
        <v>0</v>
      </c>
      <c r="BI23" s="86">
        <f>BA23+BC23</f>
        <v>0</v>
      </c>
      <c r="BJ23" s="506">
        <f>(BI23-$BI$65)/$BJ$65*10+50</f>
        <v>16.196388261851013</v>
      </c>
      <c r="BK23" s="314"/>
      <c r="BL23" s="198"/>
      <c r="BM23" s="77">
        <f t="shared" ref="BM23:BN62" si="0">A23</f>
        <v>1</v>
      </c>
      <c r="BN23" s="78">
        <f t="shared" si="0"/>
        <v>0</v>
      </c>
      <c r="BO23" s="552">
        <f>BA23/40*100</f>
        <v>0</v>
      </c>
      <c r="BP23" s="553" t="str">
        <f t="shared" ref="BP23:BR38" si="1">BB23</f>
        <v>C</v>
      </c>
      <c r="BQ23" s="553">
        <f>BC23/60*100</f>
        <v>0</v>
      </c>
      <c r="BR23" s="554" t="str">
        <f t="shared" si="1"/>
        <v>C</v>
      </c>
      <c r="BS23" s="552">
        <f>BE23/40*100</f>
        <v>0</v>
      </c>
      <c r="BT23" s="553">
        <f t="shared" ref="BT23:BV38" si="2">BF23/20*100</f>
        <v>0</v>
      </c>
      <c r="BU23" s="553">
        <f t="shared" si="2"/>
        <v>0</v>
      </c>
      <c r="BV23" s="554">
        <f t="shared" si="2"/>
        <v>0</v>
      </c>
      <c r="BW23" s="555">
        <f>SUM(E23:I23)*2</f>
        <v>0</v>
      </c>
      <c r="BX23" s="556">
        <f>BW23/10*100</f>
        <v>0</v>
      </c>
      <c r="BY23" s="555">
        <f>SUM(J23:M23)*2</f>
        <v>0</v>
      </c>
      <c r="BZ23" s="557">
        <f>BY23/8*100</f>
        <v>0</v>
      </c>
      <c r="CA23" s="558">
        <f>SUM(N23:Q23)*2</f>
        <v>0</v>
      </c>
      <c r="CB23" s="557">
        <f>CA23/8*100</f>
        <v>0</v>
      </c>
      <c r="CC23" s="558">
        <f>SUM(R23:T23)*2</f>
        <v>0</v>
      </c>
      <c r="CD23" s="557">
        <f>CC23/6*100</f>
        <v>0</v>
      </c>
      <c r="CE23" s="558">
        <f>SUM(U23:V23)*2</f>
        <v>0</v>
      </c>
      <c r="CF23" s="557">
        <f>CE23/4*100</f>
        <v>0</v>
      </c>
      <c r="CG23" s="558">
        <f>W23*2</f>
        <v>0</v>
      </c>
      <c r="CH23" s="557">
        <f>CG23/2*100</f>
        <v>0</v>
      </c>
      <c r="CI23" s="558">
        <f>SUM(X23:Z23)*2</f>
        <v>0</v>
      </c>
      <c r="CJ23" s="557">
        <f>CI23/6*100</f>
        <v>0</v>
      </c>
      <c r="CK23" s="558">
        <f>SUM(AA23:AC23)*2</f>
        <v>0</v>
      </c>
      <c r="CL23" s="556">
        <f>CK23/6*100</f>
        <v>0</v>
      </c>
      <c r="CM23" s="555">
        <f>SUM(AD23:AH23)*2</f>
        <v>0</v>
      </c>
      <c r="CN23" s="557">
        <f>CM23/10*100</f>
        <v>0</v>
      </c>
      <c r="CO23" s="559">
        <f>SUM(AI23:AL23,AN23:AQ23)*2+AM23*4</f>
        <v>0</v>
      </c>
      <c r="CP23" s="557">
        <f>CO23/20*100</f>
        <v>0</v>
      </c>
      <c r="CQ23" s="558">
        <f>SUM(AR23,AU23)*2+SUM(AS23:AT23)*3</f>
        <v>0</v>
      </c>
      <c r="CR23" s="557">
        <f>CQ23/10*100</f>
        <v>0</v>
      </c>
      <c r="CS23" s="558">
        <f>SUM(AV23:AZ23)*2</f>
        <v>0</v>
      </c>
      <c r="CT23" s="560">
        <f>CS23/10*100</f>
        <v>0</v>
      </c>
      <c r="CU23" s="88"/>
      <c r="CV23" s="88"/>
      <c r="CW23" s="88"/>
      <c r="CX23" s="88"/>
      <c r="CY23" s="88"/>
      <c r="CZ23" s="88"/>
      <c r="DA23" s="88"/>
      <c r="DB23" s="88"/>
      <c r="DC23" s="88"/>
      <c r="DD23" s="88"/>
      <c r="DE23" s="88"/>
      <c r="DF23" s="88"/>
      <c r="DG23" s="88"/>
      <c r="DH23" s="333">
        <v>1</v>
      </c>
      <c r="DI23" s="334">
        <f>A23</f>
        <v>1</v>
      </c>
      <c r="DJ23" s="342">
        <f t="shared" ref="DJ23:DJ62" si="3">B23</f>
        <v>0</v>
      </c>
      <c r="DK23" s="291">
        <f t="shared" ref="DK23:DK62" si="4">BI23</f>
        <v>0</v>
      </c>
      <c r="DL23" s="210">
        <f t="shared" ref="DL23:DL62" si="5">BJ23</f>
        <v>16.196388261851013</v>
      </c>
      <c r="DM23" s="90"/>
      <c r="DN23" s="741"/>
      <c r="DO23" s="741"/>
      <c r="DP23" s="742"/>
      <c r="DQ23" s="742"/>
      <c r="DR23" s="37"/>
      <c r="DS23" s="37"/>
      <c r="EA23" s="343">
        <f t="shared" ref="EA23:EA62" si="6">A23</f>
        <v>1</v>
      </c>
      <c r="EB23" s="346">
        <f t="shared" ref="EB23:EB62" si="7">B23</f>
        <v>0</v>
      </c>
      <c r="EC23" s="212">
        <f t="shared" ref="EC23:EC62" si="8">BI23</f>
        <v>0</v>
      </c>
      <c r="ED23" s="295">
        <f t="shared" ref="ED23:ED62" si="9">BI23-$BI$64</f>
        <v>0</v>
      </c>
      <c r="EE23" s="93">
        <f>ED23^2</f>
        <v>0</v>
      </c>
      <c r="EG23" s="730" t="s">
        <v>117</v>
      </c>
      <c r="EH23" s="730"/>
      <c r="EI23" s="730"/>
      <c r="EJ23" s="94"/>
      <c r="EK23" s="94"/>
      <c r="EL23" s="94"/>
    </row>
    <row r="24" spans="1:142" ht="13.2" customHeight="1" x14ac:dyDescent="0.2">
      <c r="A24" s="95">
        <v>2</v>
      </c>
      <c r="B24" s="96"/>
      <c r="C24" s="97">
        <f>アンケート集計!H5</f>
        <v>0</v>
      </c>
      <c r="D24" s="422" t="str">
        <f>IF(C24&gt;=10,"A",IF(C24&gt;=4,"B","C"))</f>
        <v>C</v>
      </c>
      <c r="E24" s="228"/>
      <c r="F24" s="229"/>
      <c r="G24" s="229"/>
      <c r="H24" s="283"/>
      <c r="I24" s="283"/>
      <c r="J24" s="228"/>
      <c r="K24" s="229"/>
      <c r="L24" s="229"/>
      <c r="M24" s="283"/>
      <c r="N24" s="252"/>
      <c r="O24" s="229"/>
      <c r="P24" s="229"/>
      <c r="Q24" s="230"/>
      <c r="R24" s="252"/>
      <c r="S24" s="229"/>
      <c r="T24" s="230"/>
      <c r="U24" s="252"/>
      <c r="V24" s="230"/>
      <c r="W24" s="98"/>
      <c r="X24" s="252"/>
      <c r="Y24" s="229"/>
      <c r="Z24" s="230"/>
      <c r="AA24" s="252"/>
      <c r="AB24" s="229"/>
      <c r="AC24" s="264"/>
      <c r="AD24" s="228"/>
      <c r="AE24" s="229"/>
      <c r="AF24" s="229"/>
      <c r="AG24" s="229"/>
      <c r="AH24" s="230"/>
      <c r="AI24" s="252"/>
      <c r="AJ24" s="229"/>
      <c r="AK24" s="229"/>
      <c r="AL24" s="229"/>
      <c r="AM24" s="229"/>
      <c r="AN24" s="229"/>
      <c r="AO24" s="229"/>
      <c r="AP24" s="229"/>
      <c r="AQ24" s="230"/>
      <c r="AR24" s="252"/>
      <c r="AS24" s="229"/>
      <c r="AT24" s="229"/>
      <c r="AU24" s="230"/>
      <c r="AV24" s="252"/>
      <c r="AW24" s="315"/>
      <c r="AX24" s="283"/>
      <c r="AY24" s="283"/>
      <c r="AZ24" s="264"/>
      <c r="BA24" s="101">
        <f>SUM(J24:AC24)*2</f>
        <v>0</v>
      </c>
      <c r="BB24" s="360" t="str">
        <f>IF(BA24&gt;=30,"A",IF(BA24&gt;=14,"B","C"))</f>
        <v>C</v>
      </c>
      <c r="BC24" s="102">
        <f>SUM(E24:I24,AD24:AL24,AN24:AR24,AU24:AZ24)*2+AM24*4+SUM(AS24:AT24)*3</f>
        <v>0</v>
      </c>
      <c r="BD24" s="361" t="str">
        <f>IF(BC24&gt;=39,"A",IF(BC24&gt;=17,"B","C"))</f>
        <v>C</v>
      </c>
      <c r="BE24" s="101">
        <f>SUM(J24:AC24)*2</f>
        <v>0</v>
      </c>
      <c r="BF24" s="102">
        <f>SUM(E24:I24,AD24:AH24)*2</f>
        <v>0</v>
      </c>
      <c r="BG24" s="102">
        <f>SUM(AI24:AL24,AN24:AQ24)*2+AM24*4</f>
        <v>0</v>
      </c>
      <c r="BH24" s="103">
        <f>SUM(AR24,AU24:AZ24)*2+SUM(AS24:AT24)*3</f>
        <v>0</v>
      </c>
      <c r="BI24" s="104">
        <f>BA24+BC24</f>
        <v>0</v>
      </c>
      <c r="BJ24" s="507">
        <f>(BI24-$BI$65)/$BJ$65*10+50</f>
        <v>16.196388261851013</v>
      </c>
      <c r="BK24" s="314"/>
      <c r="BL24" s="198"/>
      <c r="BM24" s="95">
        <f t="shared" si="0"/>
        <v>2</v>
      </c>
      <c r="BN24" s="96">
        <f t="shared" si="0"/>
        <v>0</v>
      </c>
      <c r="BO24" s="561">
        <f>BA24/40*100</f>
        <v>0</v>
      </c>
      <c r="BP24" s="562" t="str">
        <f t="shared" si="1"/>
        <v>C</v>
      </c>
      <c r="BQ24" s="562">
        <f>BC24/60*100</f>
        <v>0</v>
      </c>
      <c r="BR24" s="563" t="str">
        <f t="shared" si="1"/>
        <v>C</v>
      </c>
      <c r="BS24" s="561">
        <f>BE24/40*100</f>
        <v>0</v>
      </c>
      <c r="BT24" s="562">
        <f t="shared" si="2"/>
        <v>0</v>
      </c>
      <c r="BU24" s="562">
        <f t="shared" si="2"/>
        <v>0</v>
      </c>
      <c r="BV24" s="563">
        <f t="shared" si="2"/>
        <v>0</v>
      </c>
      <c r="BW24" s="564">
        <f>SUM(E24:I24)*2</f>
        <v>0</v>
      </c>
      <c r="BX24" s="565">
        <f>BW24/10*100</f>
        <v>0</v>
      </c>
      <c r="BY24" s="564">
        <f>SUM(J24:M24)*2</f>
        <v>0</v>
      </c>
      <c r="BZ24" s="566">
        <f>BY24/8*100</f>
        <v>0</v>
      </c>
      <c r="CA24" s="567">
        <f>SUM(N24:Q24)*2</f>
        <v>0</v>
      </c>
      <c r="CB24" s="566">
        <f>CA24/8*100</f>
        <v>0</v>
      </c>
      <c r="CC24" s="567">
        <f>SUM(R24:T24)*2</f>
        <v>0</v>
      </c>
      <c r="CD24" s="566">
        <f>CC24/6*100</f>
        <v>0</v>
      </c>
      <c r="CE24" s="567">
        <f>SUM(U24:V24)*2</f>
        <v>0</v>
      </c>
      <c r="CF24" s="566">
        <f>CE24/4*100</f>
        <v>0</v>
      </c>
      <c r="CG24" s="567">
        <f>W24*2</f>
        <v>0</v>
      </c>
      <c r="CH24" s="566">
        <f>CG24/2*100</f>
        <v>0</v>
      </c>
      <c r="CI24" s="567">
        <f>SUM(X24:Z24)*2</f>
        <v>0</v>
      </c>
      <c r="CJ24" s="566">
        <f>CI24/6*100</f>
        <v>0</v>
      </c>
      <c r="CK24" s="567">
        <f>SUM(AA24:AC24)*2</f>
        <v>0</v>
      </c>
      <c r="CL24" s="565">
        <f>CK24/6*100</f>
        <v>0</v>
      </c>
      <c r="CM24" s="564">
        <f>SUM(AD24:AH24)*2</f>
        <v>0</v>
      </c>
      <c r="CN24" s="566">
        <f>CM24/10*100</f>
        <v>0</v>
      </c>
      <c r="CO24" s="568">
        <f>SUM(AI24:AL24,AN24:AQ24)*2+AM24*4</f>
        <v>0</v>
      </c>
      <c r="CP24" s="566">
        <f>CO24/20*100</f>
        <v>0</v>
      </c>
      <c r="CQ24" s="567">
        <f>SUM(AR24,AU24)*2+SUM(AS24:AT24)*3</f>
        <v>0</v>
      </c>
      <c r="CR24" s="566">
        <f>CQ24/10*100</f>
        <v>0</v>
      </c>
      <c r="CS24" s="567">
        <f>SUM(AV24:AZ24)*2</f>
        <v>0</v>
      </c>
      <c r="CT24" s="569">
        <f>CS24/10*100</f>
        <v>0</v>
      </c>
      <c r="CU24" s="88"/>
      <c r="CV24" s="88"/>
      <c r="CW24" s="88"/>
      <c r="CX24" s="88"/>
      <c r="CY24" s="88"/>
      <c r="CZ24" s="88"/>
      <c r="DA24" s="88"/>
      <c r="DB24" s="88"/>
      <c r="DC24" s="88"/>
      <c r="DD24" s="88"/>
      <c r="DE24" s="88"/>
      <c r="DF24" s="88"/>
      <c r="DG24" s="88"/>
      <c r="DH24" s="335">
        <v>2</v>
      </c>
      <c r="DI24" s="334">
        <f t="shared" ref="DI24:DI62" si="10">A24</f>
        <v>2</v>
      </c>
      <c r="DJ24" s="340">
        <f>B24</f>
        <v>0</v>
      </c>
      <c r="DK24" s="89">
        <f t="shared" ref="DK24:DL28" si="11">BI24</f>
        <v>0</v>
      </c>
      <c r="DL24" s="209">
        <f t="shared" si="11"/>
        <v>16.196388261851013</v>
      </c>
      <c r="DM24" s="90"/>
      <c r="DN24" s="743" t="s">
        <v>241</v>
      </c>
      <c r="DO24" s="743"/>
      <c r="DP24" s="743"/>
      <c r="DQ24" s="743"/>
      <c r="DR24" s="37"/>
      <c r="DS24" s="37"/>
      <c r="EA24" s="344">
        <f t="shared" si="6"/>
        <v>2</v>
      </c>
      <c r="EB24" s="347">
        <f t="shared" si="7"/>
        <v>0</v>
      </c>
      <c r="EC24" s="91">
        <f t="shared" si="8"/>
        <v>0</v>
      </c>
      <c r="ED24" s="92">
        <f t="shared" si="9"/>
        <v>0</v>
      </c>
      <c r="EE24" s="93">
        <f t="shared" ref="EE24:EE62" si="12">ED24^2</f>
        <v>0</v>
      </c>
      <c r="EG24" s="94"/>
      <c r="EH24" s="94"/>
      <c r="EI24" s="94"/>
      <c r="EJ24" s="94"/>
      <c r="EK24" s="94"/>
      <c r="EL24" s="94"/>
    </row>
    <row r="25" spans="1:142" ht="13.2" customHeight="1" thickBot="1" x14ac:dyDescent="0.25">
      <c r="A25" s="55">
        <v>3</v>
      </c>
      <c r="B25" s="108"/>
      <c r="C25" s="109">
        <f>アンケート集計!H6</f>
        <v>0</v>
      </c>
      <c r="D25" s="23" t="str">
        <f t="shared" ref="D25:D62" si="13">IF(C25&gt;=10,"A",IF(C25&gt;=4,"B","C"))</f>
        <v>C</v>
      </c>
      <c r="E25" s="231"/>
      <c r="F25" s="232"/>
      <c r="G25" s="232"/>
      <c r="H25" s="284"/>
      <c r="I25" s="284"/>
      <c r="J25" s="231"/>
      <c r="K25" s="232"/>
      <c r="L25" s="232"/>
      <c r="M25" s="284"/>
      <c r="N25" s="253"/>
      <c r="O25" s="232"/>
      <c r="P25" s="232"/>
      <c r="Q25" s="233"/>
      <c r="R25" s="253"/>
      <c r="S25" s="232"/>
      <c r="T25" s="233"/>
      <c r="U25" s="253"/>
      <c r="V25" s="233"/>
      <c r="W25" s="110"/>
      <c r="X25" s="253"/>
      <c r="Y25" s="232"/>
      <c r="Z25" s="233"/>
      <c r="AA25" s="253"/>
      <c r="AB25" s="232"/>
      <c r="AC25" s="265"/>
      <c r="AD25" s="231"/>
      <c r="AE25" s="232"/>
      <c r="AF25" s="232"/>
      <c r="AG25" s="232"/>
      <c r="AH25" s="233"/>
      <c r="AI25" s="253"/>
      <c r="AJ25" s="232"/>
      <c r="AK25" s="232"/>
      <c r="AL25" s="232"/>
      <c r="AM25" s="232"/>
      <c r="AN25" s="232"/>
      <c r="AO25" s="232"/>
      <c r="AP25" s="232"/>
      <c r="AQ25" s="233"/>
      <c r="AR25" s="253"/>
      <c r="AS25" s="232"/>
      <c r="AT25" s="232"/>
      <c r="AU25" s="233"/>
      <c r="AV25" s="253"/>
      <c r="AW25" s="316"/>
      <c r="AX25" s="284"/>
      <c r="AY25" s="284"/>
      <c r="AZ25" s="265"/>
      <c r="BA25" s="113">
        <f t="shared" ref="BA25:BA62" si="14">SUM(J25:AC25)*2</f>
        <v>0</v>
      </c>
      <c r="BB25" s="358" t="str">
        <f t="shared" ref="BB25:BB62" si="15">IF(BA25&gt;=30,"A",IF(BA25&gt;=14,"B","C"))</f>
        <v>C</v>
      </c>
      <c r="BC25" s="114">
        <f t="shared" ref="BC25:BC62" si="16">SUM(E25:I25,AD25:AL25,AN25:AR25,AU25:AZ25)*2+AM25*4+SUM(AS25:AT25)*3</f>
        <v>0</v>
      </c>
      <c r="BD25" s="359" t="str">
        <f t="shared" ref="BD25:BD62" si="17">IF(BC25&gt;=39,"A",IF(BC25&gt;=17,"B","C"))</f>
        <v>C</v>
      </c>
      <c r="BE25" s="113">
        <f t="shared" ref="BE25:BE62" si="18">SUM(J25:AC25)*2</f>
        <v>0</v>
      </c>
      <c r="BF25" s="114">
        <f t="shared" ref="BF25:BF62" si="19">SUM(E25:I25,AD25:AH25)*2</f>
        <v>0</v>
      </c>
      <c r="BG25" s="114">
        <f t="shared" ref="BG25:BG62" si="20">SUM(AI25:AL25,AN25:AQ25)*2+AM25*4</f>
        <v>0</v>
      </c>
      <c r="BH25" s="115">
        <f t="shared" ref="BH25:BH62" si="21">SUM(AR25,AU25:AZ25)*2+SUM(AS25:AT25)*3</f>
        <v>0</v>
      </c>
      <c r="BI25" s="116">
        <f t="shared" ref="BI25:BI62" si="22">BA25+BC25</f>
        <v>0</v>
      </c>
      <c r="BJ25" s="508">
        <f t="shared" ref="BJ25:BJ62" si="23">(BI25-$BI$65)/$BJ$65*10+50</f>
        <v>16.196388261851013</v>
      </c>
      <c r="BK25" s="314"/>
      <c r="BL25" s="198"/>
      <c r="BM25" s="55">
        <f t="shared" si="0"/>
        <v>3</v>
      </c>
      <c r="BN25" s="108">
        <f t="shared" si="0"/>
        <v>0</v>
      </c>
      <c r="BO25" s="570">
        <f t="shared" ref="BO25:BO62" si="24">BA25/40*100</f>
        <v>0</v>
      </c>
      <c r="BP25" s="571" t="str">
        <f t="shared" si="1"/>
        <v>C</v>
      </c>
      <c r="BQ25" s="571">
        <f t="shared" ref="BQ25:BQ62" si="25">BC25/60*100</f>
        <v>0</v>
      </c>
      <c r="BR25" s="572" t="str">
        <f t="shared" si="1"/>
        <v>C</v>
      </c>
      <c r="BS25" s="570">
        <f t="shared" ref="BS25:BS62" si="26">BE25/40*100</f>
        <v>0</v>
      </c>
      <c r="BT25" s="571">
        <f>BF25/20*100</f>
        <v>0</v>
      </c>
      <c r="BU25" s="571">
        <f t="shared" si="2"/>
        <v>0</v>
      </c>
      <c r="BV25" s="572">
        <f t="shared" si="2"/>
        <v>0</v>
      </c>
      <c r="BW25" s="555">
        <f t="shared" ref="BW25:BW62" si="27">SUM(E25:I25)*2</f>
        <v>0</v>
      </c>
      <c r="BX25" s="556">
        <f t="shared" ref="BX25:BX62" si="28">BW25/10*100</f>
        <v>0</v>
      </c>
      <c r="BY25" s="555">
        <f t="shared" ref="BY25:BY62" si="29">SUM(J25:M25)*2</f>
        <v>0</v>
      </c>
      <c r="BZ25" s="557">
        <f t="shared" ref="BZ25:BZ62" si="30">BY25/8*100</f>
        <v>0</v>
      </c>
      <c r="CA25" s="558">
        <f t="shared" ref="CA25:CA62" si="31">SUM(N25:Q25)*2</f>
        <v>0</v>
      </c>
      <c r="CB25" s="557">
        <f t="shared" ref="CB25:CB62" si="32">CA25/8*100</f>
        <v>0</v>
      </c>
      <c r="CC25" s="558">
        <f t="shared" ref="CC25:CC62" si="33">SUM(R25:T25)*2</f>
        <v>0</v>
      </c>
      <c r="CD25" s="557">
        <f t="shared" ref="CD25:CD62" si="34">CC25/6*100</f>
        <v>0</v>
      </c>
      <c r="CE25" s="558">
        <f t="shared" ref="CE25:CE62" si="35">SUM(U25:V25)*2</f>
        <v>0</v>
      </c>
      <c r="CF25" s="557">
        <f t="shared" ref="CF25:CF62" si="36">CE25/4*100</f>
        <v>0</v>
      </c>
      <c r="CG25" s="558">
        <f t="shared" ref="CG25:CG62" si="37">W25*2</f>
        <v>0</v>
      </c>
      <c r="CH25" s="557">
        <f t="shared" ref="CH25:CH62" si="38">CG25/2*100</f>
        <v>0</v>
      </c>
      <c r="CI25" s="558">
        <f t="shared" ref="CI25:CI62" si="39">SUM(X25:Z25)*2</f>
        <v>0</v>
      </c>
      <c r="CJ25" s="557">
        <f t="shared" ref="CJ25:CJ62" si="40">CI25/6*100</f>
        <v>0</v>
      </c>
      <c r="CK25" s="558">
        <f t="shared" ref="CK25:CK62" si="41">SUM(AA25:AC25)*2</f>
        <v>0</v>
      </c>
      <c r="CL25" s="556">
        <f t="shared" ref="CL25:CL62" si="42">CK25/6*100</f>
        <v>0</v>
      </c>
      <c r="CM25" s="555">
        <f t="shared" ref="CM25:CM62" si="43">SUM(AD25:AH25)*2</f>
        <v>0</v>
      </c>
      <c r="CN25" s="557">
        <f t="shared" ref="CN25:CN62" si="44">CM25/10*100</f>
        <v>0</v>
      </c>
      <c r="CO25" s="559">
        <f t="shared" ref="CO25:CO62" si="45">SUM(AI25:AL25,AN25:AQ25)*2+AM25*4</f>
        <v>0</v>
      </c>
      <c r="CP25" s="557">
        <f t="shared" ref="CP25:CP62" si="46">CO25/20*100</f>
        <v>0</v>
      </c>
      <c r="CQ25" s="558">
        <f t="shared" ref="CQ25:CQ62" si="47">SUM(AR25,AU25)*2+SUM(AS25:AT25)*3</f>
        <v>0</v>
      </c>
      <c r="CR25" s="557">
        <f t="shared" ref="CR25:CR62" si="48">CQ25/10*100</f>
        <v>0</v>
      </c>
      <c r="CS25" s="558">
        <f t="shared" ref="CS25:CS62" si="49">SUM(AV25:AZ25)*2</f>
        <v>0</v>
      </c>
      <c r="CT25" s="560">
        <f t="shared" ref="CT25:CT62" si="50">CS25/10*100</f>
        <v>0</v>
      </c>
      <c r="CU25" s="37"/>
      <c r="CV25" s="37"/>
      <c r="CW25" s="37"/>
      <c r="CX25" s="37"/>
      <c r="CY25" s="37"/>
      <c r="CZ25" s="37"/>
      <c r="DA25" s="37"/>
      <c r="DB25" s="37"/>
      <c r="DC25" s="37"/>
      <c r="DD25" s="37"/>
      <c r="DE25" s="37"/>
      <c r="DF25" s="37"/>
      <c r="DG25" s="37"/>
      <c r="DH25" s="335">
        <v>3</v>
      </c>
      <c r="DI25" s="334">
        <f t="shared" si="10"/>
        <v>3</v>
      </c>
      <c r="DJ25" s="340">
        <f>B25</f>
        <v>0</v>
      </c>
      <c r="DK25" s="89">
        <f t="shared" si="11"/>
        <v>0</v>
      </c>
      <c r="DL25" s="209">
        <f t="shared" si="11"/>
        <v>16.196388261851013</v>
      </c>
      <c r="DM25" s="90"/>
      <c r="DN25" s="743"/>
      <c r="DO25" s="743"/>
      <c r="DP25" s="743"/>
      <c r="DQ25" s="743"/>
      <c r="DR25" s="119"/>
      <c r="DS25" s="119"/>
      <c r="DT25" s="119"/>
      <c r="DU25" s="122"/>
      <c r="DV25" s="119"/>
      <c r="DW25" s="119"/>
      <c r="DX25" s="119"/>
      <c r="DY25" s="119"/>
      <c r="EA25" s="344">
        <f t="shared" si="6"/>
        <v>3</v>
      </c>
      <c r="EB25" s="347">
        <f t="shared" si="7"/>
        <v>0</v>
      </c>
      <c r="EC25" s="91">
        <f t="shared" si="8"/>
        <v>0</v>
      </c>
      <c r="ED25" s="92">
        <f t="shared" si="9"/>
        <v>0</v>
      </c>
      <c r="EE25" s="93">
        <f t="shared" si="12"/>
        <v>0</v>
      </c>
      <c r="EG25" s="730" t="s">
        <v>118</v>
      </c>
      <c r="EH25" s="730"/>
      <c r="EI25" s="730"/>
      <c r="EJ25" s="730"/>
      <c r="EK25" s="117">
        <f>SUM(EE23:EE62)/$D$63</f>
        <v>0</v>
      </c>
    </row>
    <row r="26" spans="1:142" ht="13.2" customHeight="1" thickBot="1" x14ac:dyDescent="0.25">
      <c r="A26" s="95">
        <v>4</v>
      </c>
      <c r="B26" s="96"/>
      <c r="C26" s="97">
        <f>アンケート集計!H7</f>
        <v>0</v>
      </c>
      <c r="D26" s="422" t="str">
        <f t="shared" si="13"/>
        <v>C</v>
      </c>
      <c r="E26" s="228"/>
      <c r="F26" s="229"/>
      <c r="G26" s="229"/>
      <c r="H26" s="283"/>
      <c r="I26" s="283"/>
      <c r="J26" s="228"/>
      <c r="K26" s="229"/>
      <c r="L26" s="229"/>
      <c r="M26" s="283"/>
      <c r="N26" s="252"/>
      <c r="O26" s="229"/>
      <c r="P26" s="229"/>
      <c r="Q26" s="230"/>
      <c r="R26" s="252"/>
      <c r="S26" s="229"/>
      <c r="T26" s="230"/>
      <c r="U26" s="252"/>
      <c r="V26" s="230"/>
      <c r="W26" s="98"/>
      <c r="X26" s="252"/>
      <c r="Y26" s="229"/>
      <c r="Z26" s="230"/>
      <c r="AA26" s="252"/>
      <c r="AB26" s="229"/>
      <c r="AC26" s="264"/>
      <c r="AD26" s="228"/>
      <c r="AE26" s="229"/>
      <c r="AF26" s="229"/>
      <c r="AG26" s="229"/>
      <c r="AH26" s="230"/>
      <c r="AI26" s="252"/>
      <c r="AJ26" s="229"/>
      <c r="AK26" s="229"/>
      <c r="AL26" s="229"/>
      <c r="AM26" s="229"/>
      <c r="AN26" s="229"/>
      <c r="AO26" s="229"/>
      <c r="AP26" s="229"/>
      <c r="AQ26" s="230"/>
      <c r="AR26" s="252"/>
      <c r="AS26" s="229"/>
      <c r="AT26" s="229"/>
      <c r="AU26" s="230"/>
      <c r="AV26" s="252"/>
      <c r="AW26" s="315"/>
      <c r="AX26" s="283"/>
      <c r="AY26" s="283"/>
      <c r="AZ26" s="264"/>
      <c r="BA26" s="101">
        <f t="shared" si="14"/>
        <v>0</v>
      </c>
      <c r="BB26" s="360" t="str">
        <f t="shared" si="15"/>
        <v>C</v>
      </c>
      <c r="BC26" s="102">
        <f t="shared" si="16"/>
        <v>0</v>
      </c>
      <c r="BD26" s="361" t="str">
        <f t="shared" si="17"/>
        <v>C</v>
      </c>
      <c r="BE26" s="101">
        <f t="shared" si="18"/>
        <v>0</v>
      </c>
      <c r="BF26" s="102">
        <f t="shared" si="19"/>
        <v>0</v>
      </c>
      <c r="BG26" s="102">
        <f t="shared" si="20"/>
        <v>0</v>
      </c>
      <c r="BH26" s="103">
        <f t="shared" si="21"/>
        <v>0</v>
      </c>
      <c r="BI26" s="104">
        <f t="shared" si="22"/>
        <v>0</v>
      </c>
      <c r="BJ26" s="507">
        <f t="shared" si="23"/>
        <v>16.196388261851013</v>
      </c>
      <c r="BK26" s="314"/>
      <c r="BL26" s="198"/>
      <c r="BM26" s="95">
        <f t="shared" si="0"/>
        <v>4</v>
      </c>
      <c r="BN26" s="96">
        <f t="shared" si="0"/>
        <v>0</v>
      </c>
      <c r="BO26" s="561">
        <f t="shared" si="24"/>
        <v>0</v>
      </c>
      <c r="BP26" s="562" t="str">
        <f t="shared" si="1"/>
        <v>C</v>
      </c>
      <c r="BQ26" s="562">
        <f t="shared" si="25"/>
        <v>0</v>
      </c>
      <c r="BR26" s="563" t="str">
        <f t="shared" si="1"/>
        <v>C</v>
      </c>
      <c r="BS26" s="561">
        <f t="shared" si="26"/>
        <v>0</v>
      </c>
      <c r="BT26" s="562">
        <f t="shared" si="2"/>
        <v>0</v>
      </c>
      <c r="BU26" s="562">
        <f t="shared" si="2"/>
        <v>0</v>
      </c>
      <c r="BV26" s="563">
        <f t="shared" si="2"/>
        <v>0</v>
      </c>
      <c r="BW26" s="564">
        <f t="shared" si="27"/>
        <v>0</v>
      </c>
      <c r="BX26" s="565">
        <f t="shared" si="28"/>
        <v>0</v>
      </c>
      <c r="BY26" s="564">
        <f t="shared" si="29"/>
        <v>0</v>
      </c>
      <c r="BZ26" s="566">
        <f t="shared" si="30"/>
        <v>0</v>
      </c>
      <c r="CA26" s="567">
        <f t="shared" si="31"/>
        <v>0</v>
      </c>
      <c r="CB26" s="566">
        <f t="shared" si="32"/>
        <v>0</v>
      </c>
      <c r="CC26" s="567">
        <f t="shared" si="33"/>
        <v>0</v>
      </c>
      <c r="CD26" s="566">
        <f t="shared" si="34"/>
        <v>0</v>
      </c>
      <c r="CE26" s="567">
        <f t="shared" si="35"/>
        <v>0</v>
      </c>
      <c r="CF26" s="566">
        <f t="shared" si="36"/>
        <v>0</v>
      </c>
      <c r="CG26" s="567">
        <f t="shared" si="37"/>
        <v>0</v>
      </c>
      <c r="CH26" s="566">
        <f t="shared" si="38"/>
        <v>0</v>
      </c>
      <c r="CI26" s="567">
        <f t="shared" si="39"/>
        <v>0</v>
      </c>
      <c r="CJ26" s="566">
        <f t="shared" si="40"/>
        <v>0</v>
      </c>
      <c r="CK26" s="567">
        <f t="shared" si="41"/>
        <v>0</v>
      </c>
      <c r="CL26" s="565">
        <f t="shared" si="42"/>
        <v>0</v>
      </c>
      <c r="CM26" s="564">
        <f t="shared" si="43"/>
        <v>0</v>
      </c>
      <c r="CN26" s="566">
        <f t="shared" si="44"/>
        <v>0</v>
      </c>
      <c r="CO26" s="568">
        <f t="shared" si="45"/>
        <v>0</v>
      </c>
      <c r="CP26" s="566">
        <f t="shared" si="46"/>
        <v>0</v>
      </c>
      <c r="CQ26" s="567">
        <f t="shared" si="47"/>
        <v>0</v>
      </c>
      <c r="CR26" s="566">
        <f t="shared" si="48"/>
        <v>0</v>
      </c>
      <c r="CS26" s="567">
        <f t="shared" si="49"/>
        <v>0</v>
      </c>
      <c r="CT26" s="569">
        <f t="shared" si="50"/>
        <v>0</v>
      </c>
      <c r="CU26" s="118"/>
      <c r="CV26" s="118"/>
      <c r="CW26" s="118"/>
      <c r="CX26" s="118"/>
      <c r="CY26" s="118"/>
      <c r="CZ26" s="118"/>
      <c r="DA26" s="118"/>
      <c r="DB26" s="118"/>
      <c r="DC26" s="118"/>
      <c r="DD26" s="118"/>
      <c r="DE26" s="118"/>
      <c r="DF26" s="118"/>
      <c r="DG26" s="118"/>
      <c r="DH26" s="335">
        <v>4</v>
      </c>
      <c r="DI26" s="334">
        <f t="shared" si="10"/>
        <v>4</v>
      </c>
      <c r="DJ26" s="340">
        <f>B26</f>
        <v>0</v>
      </c>
      <c r="DK26" s="89">
        <f t="shared" si="11"/>
        <v>0</v>
      </c>
      <c r="DL26" s="209">
        <f t="shared" si="11"/>
        <v>16.196388261851013</v>
      </c>
      <c r="DM26" s="90"/>
      <c r="DN26" s="744" t="s">
        <v>242</v>
      </c>
      <c r="DO26" s="745"/>
      <c r="DP26" s="745" t="s">
        <v>243</v>
      </c>
      <c r="DQ26" s="746"/>
      <c r="DR26" s="139"/>
      <c r="DS26" s="139"/>
      <c r="DT26" s="139"/>
      <c r="DU26" s="140"/>
      <c r="DV26" s="122"/>
      <c r="DW26" s="122"/>
      <c r="DX26" s="122"/>
      <c r="DY26" s="122"/>
      <c r="EA26" s="344">
        <f t="shared" si="6"/>
        <v>4</v>
      </c>
      <c r="EB26" s="347">
        <f t="shared" si="7"/>
        <v>0</v>
      </c>
      <c r="EC26" s="91">
        <f t="shared" si="8"/>
        <v>0</v>
      </c>
      <c r="ED26" s="92">
        <f t="shared" si="9"/>
        <v>0</v>
      </c>
      <c r="EE26" s="93">
        <f t="shared" si="12"/>
        <v>0</v>
      </c>
      <c r="EG26" s="94"/>
      <c r="EH26" s="94"/>
      <c r="EI26" s="94"/>
      <c r="EJ26" s="94"/>
      <c r="EK26" s="94"/>
      <c r="EL26" s="94"/>
    </row>
    <row r="27" spans="1:142" ht="13.2" customHeight="1" x14ac:dyDescent="0.2">
      <c r="A27" s="55">
        <v>5</v>
      </c>
      <c r="B27" s="108"/>
      <c r="C27" s="109">
        <f>アンケート集計!H8</f>
        <v>0</v>
      </c>
      <c r="D27" s="23" t="str">
        <f t="shared" si="13"/>
        <v>C</v>
      </c>
      <c r="E27" s="231"/>
      <c r="F27" s="232"/>
      <c r="G27" s="232"/>
      <c r="H27" s="284"/>
      <c r="I27" s="284"/>
      <c r="J27" s="231"/>
      <c r="K27" s="232"/>
      <c r="L27" s="232"/>
      <c r="M27" s="284"/>
      <c r="N27" s="253"/>
      <c r="O27" s="232"/>
      <c r="P27" s="232"/>
      <c r="Q27" s="233"/>
      <c r="R27" s="253"/>
      <c r="S27" s="232"/>
      <c r="T27" s="233"/>
      <c r="U27" s="253"/>
      <c r="V27" s="233"/>
      <c r="W27" s="110"/>
      <c r="X27" s="253"/>
      <c r="Y27" s="232"/>
      <c r="Z27" s="233"/>
      <c r="AA27" s="253"/>
      <c r="AB27" s="232"/>
      <c r="AC27" s="265"/>
      <c r="AD27" s="231"/>
      <c r="AE27" s="232"/>
      <c r="AF27" s="232"/>
      <c r="AG27" s="232"/>
      <c r="AH27" s="233"/>
      <c r="AI27" s="253"/>
      <c r="AJ27" s="232"/>
      <c r="AK27" s="232"/>
      <c r="AL27" s="232"/>
      <c r="AM27" s="232"/>
      <c r="AN27" s="232"/>
      <c r="AO27" s="232"/>
      <c r="AP27" s="232"/>
      <c r="AQ27" s="233"/>
      <c r="AR27" s="253"/>
      <c r="AS27" s="232"/>
      <c r="AT27" s="232"/>
      <c r="AU27" s="233"/>
      <c r="AV27" s="253"/>
      <c r="AW27" s="316"/>
      <c r="AX27" s="284"/>
      <c r="AY27" s="284"/>
      <c r="AZ27" s="265"/>
      <c r="BA27" s="113">
        <f t="shared" si="14"/>
        <v>0</v>
      </c>
      <c r="BB27" s="358" t="str">
        <f t="shared" si="15"/>
        <v>C</v>
      </c>
      <c r="BC27" s="114">
        <f t="shared" si="16"/>
        <v>0</v>
      </c>
      <c r="BD27" s="359" t="str">
        <f t="shared" si="17"/>
        <v>C</v>
      </c>
      <c r="BE27" s="113">
        <f t="shared" si="18"/>
        <v>0</v>
      </c>
      <c r="BF27" s="114">
        <f>SUM(E27:I27,AD27:AH27)*2</f>
        <v>0</v>
      </c>
      <c r="BG27" s="114">
        <f>SUM(AI27:AL27,AN27:AQ27)*2+AM27*4</f>
        <v>0</v>
      </c>
      <c r="BH27" s="115">
        <f>SUM(AR27,AU27:AZ27)*2+SUM(AS27:AT27)*3</f>
        <v>0</v>
      </c>
      <c r="BI27" s="116">
        <f t="shared" si="22"/>
        <v>0</v>
      </c>
      <c r="BJ27" s="508">
        <f t="shared" si="23"/>
        <v>16.196388261851013</v>
      </c>
      <c r="BK27" s="314"/>
      <c r="BL27" s="198"/>
      <c r="BM27" s="55">
        <f t="shared" si="0"/>
        <v>5</v>
      </c>
      <c r="BN27" s="108">
        <f t="shared" si="0"/>
        <v>0</v>
      </c>
      <c r="BO27" s="570">
        <f t="shared" si="24"/>
        <v>0</v>
      </c>
      <c r="BP27" s="571" t="str">
        <f t="shared" si="1"/>
        <v>C</v>
      </c>
      <c r="BQ27" s="571">
        <f>BC27/60*100</f>
        <v>0</v>
      </c>
      <c r="BR27" s="572" t="str">
        <f t="shared" si="1"/>
        <v>C</v>
      </c>
      <c r="BS27" s="570">
        <f t="shared" si="26"/>
        <v>0</v>
      </c>
      <c r="BT27" s="571">
        <f t="shared" si="2"/>
        <v>0</v>
      </c>
      <c r="BU27" s="571">
        <f t="shared" si="2"/>
        <v>0</v>
      </c>
      <c r="BV27" s="572">
        <f t="shared" si="2"/>
        <v>0</v>
      </c>
      <c r="BW27" s="555">
        <f t="shared" si="27"/>
        <v>0</v>
      </c>
      <c r="BX27" s="556">
        <f t="shared" si="28"/>
        <v>0</v>
      </c>
      <c r="BY27" s="555">
        <f t="shared" si="29"/>
        <v>0</v>
      </c>
      <c r="BZ27" s="557">
        <f t="shared" si="30"/>
        <v>0</v>
      </c>
      <c r="CA27" s="558">
        <f t="shared" si="31"/>
        <v>0</v>
      </c>
      <c r="CB27" s="557">
        <f t="shared" si="32"/>
        <v>0</v>
      </c>
      <c r="CC27" s="558">
        <f t="shared" si="33"/>
        <v>0</v>
      </c>
      <c r="CD27" s="557">
        <f t="shared" si="34"/>
        <v>0</v>
      </c>
      <c r="CE27" s="558">
        <f t="shared" si="35"/>
        <v>0</v>
      </c>
      <c r="CF27" s="557">
        <f t="shared" si="36"/>
        <v>0</v>
      </c>
      <c r="CG27" s="558">
        <f t="shared" si="37"/>
        <v>0</v>
      </c>
      <c r="CH27" s="557">
        <f t="shared" si="38"/>
        <v>0</v>
      </c>
      <c r="CI27" s="558">
        <f t="shared" si="39"/>
        <v>0</v>
      </c>
      <c r="CJ27" s="557">
        <f t="shared" si="40"/>
        <v>0</v>
      </c>
      <c r="CK27" s="558">
        <f t="shared" si="41"/>
        <v>0</v>
      </c>
      <c r="CL27" s="556">
        <f t="shared" si="42"/>
        <v>0</v>
      </c>
      <c r="CM27" s="555">
        <f t="shared" si="43"/>
        <v>0</v>
      </c>
      <c r="CN27" s="557">
        <f t="shared" si="44"/>
        <v>0</v>
      </c>
      <c r="CO27" s="559">
        <f t="shared" si="45"/>
        <v>0</v>
      </c>
      <c r="CP27" s="557">
        <f t="shared" si="46"/>
        <v>0</v>
      </c>
      <c r="CQ27" s="558">
        <f t="shared" si="47"/>
        <v>0</v>
      </c>
      <c r="CR27" s="557">
        <f t="shared" si="48"/>
        <v>0</v>
      </c>
      <c r="CS27" s="558">
        <f t="shared" si="49"/>
        <v>0</v>
      </c>
      <c r="CT27" s="560">
        <f t="shared" si="50"/>
        <v>0</v>
      </c>
      <c r="CU27" s="118"/>
      <c r="CV27" s="118"/>
      <c r="CW27" s="118"/>
      <c r="CX27" s="118"/>
      <c r="CY27" s="118"/>
      <c r="CZ27" s="118"/>
      <c r="DA27" s="118"/>
      <c r="DB27" s="118"/>
      <c r="DC27" s="118"/>
      <c r="DD27" s="118"/>
      <c r="DE27" s="118"/>
      <c r="DF27" s="118"/>
      <c r="DG27" s="118"/>
      <c r="DH27" s="335">
        <v>5</v>
      </c>
      <c r="DI27" s="334">
        <f t="shared" si="10"/>
        <v>5</v>
      </c>
      <c r="DJ27" s="340">
        <f>B27</f>
        <v>0</v>
      </c>
      <c r="DK27" s="89">
        <f t="shared" si="11"/>
        <v>0</v>
      </c>
      <c r="DL27" s="209">
        <f t="shared" si="11"/>
        <v>16.196388261851013</v>
      </c>
      <c r="DM27" s="90"/>
      <c r="DN27" s="747" t="s">
        <v>244</v>
      </c>
      <c r="DO27" s="748"/>
      <c r="DP27" s="749">
        <f>COUNTIF($DK$23:$DK$62,"&gt;=0")-COUNTIF($DK$23:$DK$62,"&gt;=11")</f>
        <v>40</v>
      </c>
      <c r="DQ27" s="750"/>
      <c r="DR27" s="119"/>
      <c r="DS27" s="119"/>
      <c r="EA27" s="344">
        <f t="shared" si="6"/>
        <v>5</v>
      </c>
      <c r="EB27" s="347">
        <f t="shared" si="7"/>
        <v>0</v>
      </c>
      <c r="EC27" s="91">
        <f t="shared" si="8"/>
        <v>0</v>
      </c>
      <c r="ED27" s="92">
        <f t="shared" si="9"/>
        <v>0</v>
      </c>
      <c r="EE27" s="93">
        <f t="shared" si="12"/>
        <v>0</v>
      </c>
      <c r="EG27" s="730" t="s">
        <v>119</v>
      </c>
      <c r="EH27" s="730"/>
      <c r="EI27" s="730"/>
      <c r="EJ27" s="730"/>
      <c r="EK27" s="730"/>
      <c r="EL27" s="120">
        <f>EK25^(1/2)</f>
        <v>0</v>
      </c>
    </row>
    <row r="28" spans="1:142" ht="13.2" customHeight="1" x14ac:dyDescent="0.2">
      <c r="A28" s="95">
        <v>6</v>
      </c>
      <c r="B28" s="96"/>
      <c r="C28" s="97">
        <f>アンケート集計!H9</f>
        <v>0</v>
      </c>
      <c r="D28" s="422" t="str">
        <f t="shared" si="13"/>
        <v>C</v>
      </c>
      <c r="E28" s="228"/>
      <c r="F28" s="229"/>
      <c r="G28" s="229"/>
      <c r="H28" s="283"/>
      <c r="I28" s="283"/>
      <c r="J28" s="228"/>
      <c r="K28" s="229"/>
      <c r="L28" s="229"/>
      <c r="M28" s="283"/>
      <c r="N28" s="252"/>
      <c r="O28" s="229"/>
      <c r="P28" s="229"/>
      <c r="Q28" s="230"/>
      <c r="R28" s="252"/>
      <c r="S28" s="229"/>
      <c r="T28" s="230"/>
      <c r="U28" s="252"/>
      <c r="V28" s="230"/>
      <c r="W28" s="98"/>
      <c r="X28" s="252"/>
      <c r="Y28" s="229"/>
      <c r="Z28" s="230"/>
      <c r="AA28" s="252"/>
      <c r="AB28" s="229"/>
      <c r="AC28" s="264"/>
      <c r="AD28" s="228"/>
      <c r="AE28" s="229"/>
      <c r="AF28" s="229"/>
      <c r="AG28" s="229"/>
      <c r="AH28" s="230"/>
      <c r="AI28" s="252"/>
      <c r="AJ28" s="229"/>
      <c r="AK28" s="229"/>
      <c r="AL28" s="229"/>
      <c r="AM28" s="229"/>
      <c r="AN28" s="229"/>
      <c r="AO28" s="229"/>
      <c r="AP28" s="229"/>
      <c r="AQ28" s="230"/>
      <c r="AR28" s="252"/>
      <c r="AS28" s="229"/>
      <c r="AT28" s="229"/>
      <c r="AU28" s="230"/>
      <c r="AV28" s="252"/>
      <c r="AW28" s="315"/>
      <c r="AX28" s="283"/>
      <c r="AY28" s="283"/>
      <c r="AZ28" s="264"/>
      <c r="BA28" s="101">
        <f t="shared" si="14"/>
        <v>0</v>
      </c>
      <c r="BB28" s="360" t="str">
        <f t="shared" si="15"/>
        <v>C</v>
      </c>
      <c r="BC28" s="102">
        <f t="shared" si="16"/>
        <v>0</v>
      </c>
      <c r="BD28" s="361" t="str">
        <f t="shared" si="17"/>
        <v>C</v>
      </c>
      <c r="BE28" s="101">
        <f t="shared" si="18"/>
        <v>0</v>
      </c>
      <c r="BF28" s="102">
        <f t="shared" si="19"/>
        <v>0</v>
      </c>
      <c r="BG28" s="102">
        <f t="shared" si="20"/>
        <v>0</v>
      </c>
      <c r="BH28" s="103">
        <f t="shared" si="21"/>
        <v>0</v>
      </c>
      <c r="BI28" s="104">
        <f t="shared" si="22"/>
        <v>0</v>
      </c>
      <c r="BJ28" s="507">
        <f t="shared" si="23"/>
        <v>16.196388261851013</v>
      </c>
      <c r="BK28" s="314"/>
      <c r="BL28" s="198"/>
      <c r="BM28" s="95">
        <f t="shared" si="0"/>
        <v>6</v>
      </c>
      <c r="BN28" s="96">
        <f t="shared" si="0"/>
        <v>0</v>
      </c>
      <c r="BO28" s="561">
        <f t="shared" si="24"/>
        <v>0</v>
      </c>
      <c r="BP28" s="562" t="str">
        <f t="shared" si="1"/>
        <v>C</v>
      </c>
      <c r="BQ28" s="562">
        <f t="shared" si="25"/>
        <v>0</v>
      </c>
      <c r="BR28" s="563" t="str">
        <f t="shared" si="1"/>
        <v>C</v>
      </c>
      <c r="BS28" s="561">
        <f t="shared" si="26"/>
        <v>0</v>
      </c>
      <c r="BT28" s="562">
        <f t="shared" si="2"/>
        <v>0</v>
      </c>
      <c r="BU28" s="562">
        <f t="shared" si="2"/>
        <v>0</v>
      </c>
      <c r="BV28" s="563">
        <f t="shared" si="2"/>
        <v>0</v>
      </c>
      <c r="BW28" s="564">
        <f t="shared" si="27"/>
        <v>0</v>
      </c>
      <c r="BX28" s="565">
        <f t="shared" si="28"/>
        <v>0</v>
      </c>
      <c r="BY28" s="564">
        <f t="shared" si="29"/>
        <v>0</v>
      </c>
      <c r="BZ28" s="566">
        <f t="shared" si="30"/>
        <v>0</v>
      </c>
      <c r="CA28" s="567">
        <f t="shared" si="31"/>
        <v>0</v>
      </c>
      <c r="CB28" s="566">
        <f t="shared" si="32"/>
        <v>0</v>
      </c>
      <c r="CC28" s="567">
        <f t="shared" si="33"/>
        <v>0</v>
      </c>
      <c r="CD28" s="566">
        <f t="shared" si="34"/>
        <v>0</v>
      </c>
      <c r="CE28" s="567">
        <f t="shared" si="35"/>
        <v>0</v>
      </c>
      <c r="CF28" s="566">
        <f t="shared" si="36"/>
        <v>0</v>
      </c>
      <c r="CG28" s="567">
        <f t="shared" si="37"/>
        <v>0</v>
      </c>
      <c r="CH28" s="566">
        <f t="shared" si="38"/>
        <v>0</v>
      </c>
      <c r="CI28" s="567">
        <f t="shared" si="39"/>
        <v>0</v>
      </c>
      <c r="CJ28" s="566">
        <f t="shared" si="40"/>
        <v>0</v>
      </c>
      <c r="CK28" s="567">
        <f t="shared" si="41"/>
        <v>0</v>
      </c>
      <c r="CL28" s="565">
        <f t="shared" si="42"/>
        <v>0</v>
      </c>
      <c r="CM28" s="564">
        <f t="shared" si="43"/>
        <v>0</v>
      </c>
      <c r="CN28" s="566">
        <f t="shared" si="44"/>
        <v>0</v>
      </c>
      <c r="CO28" s="568">
        <f t="shared" si="45"/>
        <v>0</v>
      </c>
      <c r="CP28" s="566">
        <f t="shared" si="46"/>
        <v>0</v>
      </c>
      <c r="CQ28" s="567">
        <f t="shared" si="47"/>
        <v>0</v>
      </c>
      <c r="CR28" s="566">
        <f t="shared" si="48"/>
        <v>0</v>
      </c>
      <c r="CS28" s="567">
        <f t="shared" si="49"/>
        <v>0</v>
      </c>
      <c r="CT28" s="569">
        <f t="shared" si="50"/>
        <v>0</v>
      </c>
      <c r="CU28" s="118"/>
      <c r="CV28" s="118"/>
      <c r="CW28" s="118"/>
      <c r="CX28" s="118"/>
      <c r="CY28" s="118"/>
      <c r="CZ28" s="118"/>
      <c r="DA28" s="118"/>
      <c r="DB28" s="118"/>
      <c r="DC28" s="118"/>
      <c r="DD28" s="118"/>
      <c r="DE28" s="118"/>
      <c r="DF28" s="118"/>
      <c r="DG28" s="118"/>
      <c r="DH28" s="335">
        <v>6</v>
      </c>
      <c r="DI28" s="334">
        <f t="shared" si="10"/>
        <v>6</v>
      </c>
      <c r="DJ28" s="340">
        <f>B28</f>
        <v>0</v>
      </c>
      <c r="DK28" s="89">
        <f t="shared" si="11"/>
        <v>0</v>
      </c>
      <c r="DL28" s="209">
        <f t="shared" si="11"/>
        <v>16.196388261851013</v>
      </c>
      <c r="DM28" s="90"/>
      <c r="DN28" s="605" t="s">
        <v>245</v>
      </c>
      <c r="DO28" s="606"/>
      <c r="DP28" s="607">
        <f>COUNTIF($DK$23:$DK$62,"&gt;=11")-COUNTIF($DK$23:$DK$62,"&gt;=21")</f>
        <v>0</v>
      </c>
      <c r="DQ28" s="608"/>
      <c r="DR28" s="136"/>
      <c r="DS28" s="119"/>
      <c r="DT28" s="122"/>
      <c r="DU28" s="125"/>
      <c r="DV28" s="125"/>
      <c r="EA28" s="344">
        <f t="shared" si="6"/>
        <v>6</v>
      </c>
      <c r="EB28" s="347">
        <f t="shared" si="7"/>
        <v>0</v>
      </c>
      <c r="EC28" s="91">
        <f t="shared" si="8"/>
        <v>0</v>
      </c>
      <c r="ED28" s="92">
        <f t="shared" si="9"/>
        <v>0</v>
      </c>
      <c r="EE28" s="93">
        <f t="shared" si="12"/>
        <v>0</v>
      </c>
    </row>
    <row r="29" spans="1:142" ht="13.2" customHeight="1" x14ac:dyDescent="0.2">
      <c r="A29" s="55">
        <v>7</v>
      </c>
      <c r="B29" s="108"/>
      <c r="C29" s="109">
        <f>アンケート集計!H10</f>
        <v>0</v>
      </c>
      <c r="D29" s="23" t="str">
        <f t="shared" si="13"/>
        <v>C</v>
      </c>
      <c r="E29" s="231"/>
      <c r="F29" s="232"/>
      <c r="G29" s="232"/>
      <c r="H29" s="284"/>
      <c r="I29" s="284"/>
      <c r="J29" s="231"/>
      <c r="K29" s="232"/>
      <c r="L29" s="232"/>
      <c r="M29" s="284"/>
      <c r="N29" s="253"/>
      <c r="O29" s="232"/>
      <c r="P29" s="232"/>
      <c r="Q29" s="233"/>
      <c r="R29" s="253"/>
      <c r="S29" s="232"/>
      <c r="T29" s="233"/>
      <c r="U29" s="253"/>
      <c r="V29" s="233"/>
      <c r="W29" s="110"/>
      <c r="X29" s="253"/>
      <c r="Y29" s="232"/>
      <c r="Z29" s="233"/>
      <c r="AA29" s="253"/>
      <c r="AB29" s="232"/>
      <c r="AC29" s="265"/>
      <c r="AD29" s="231"/>
      <c r="AE29" s="232"/>
      <c r="AF29" s="232"/>
      <c r="AG29" s="232"/>
      <c r="AH29" s="233"/>
      <c r="AI29" s="253"/>
      <c r="AJ29" s="232"/>
      <c r="AK29" s="232"/>
      <c r="AL29" s="232"/>
      <c r="AM29" s="232"/>
      <c r="AN29" s="232"/>
      <c r="AO29" s="232"/>
      <c r="AP29" s="232"/>
      <c r="AQ29" s="233"/>
      <c r="AR29" s="253"/>
      <c r="AS29" s="232"/>
      <c r="AT29" s="232"/>
      <c r="AU29" s="233"/>
      <c r="AV29" s="253"/>
      <c r="AW29" s="316"/>
      <c r="AX29" s="284"/>
      <c r="AY29" s="284"/>
      <c r="AZ29" s="265"/>
      <c r="BA29" s="113">
        <f t="shared" si="14"/>
        <v>0</v>
      </c>
      <c r="BB29" s="358" t="str">
        <f t="shared" si="15"/>
        <v>C</v>
      </c>
      <c r="BC29" s="114">
        <f t="shared" si="16"/>
        <v>0</v>
      </c>
      <c r="BD29" s="359" t="str">
        <f t="shared" si="17"/>
        <v>C</v>
      </c>
      <c r="BE29" s="113">
        <f t="shared" si="18"/>
        <v>0</v>
      </c>
      <c r="BF29" s="114">
        <f t="shared" si="19"/>
        <v>0</v>
      </c>
      <c r="BG29" s="114">
        <f t="shared" si="20"/>
        <v>0</v>
      </c>
      <c r="BH29" s="115">
        <f t="shared" si="21"/>
        <v>0</v>
      </c>
      <c r="BI29" s="116">
        <f t="shared" si="22"/>
        <v>0</v>
      </c>
      <c r="BJ29" s="508">
        <f t="shared" si="23"/>
        <v>16.196388261851013</v>
      </c>
      <c r="BK29" s="314"/>
      <c r="BL29" s="198"/>
      <c r="BM29" s="55">
        <f t="shared" si="0"/>
        <v>7</v>
      </c>
      <c r="BN29" s="108">
        <f t="shared" si="0"/>
        <v>0</v>
      </c>
      <c r="BO29" s="570">
        <f t="shared" si="24"/>
        <v>0</v>
      </c>
      <c r="BP29" s="571" t="str">
        <f t="shared" si="1"/>
        <v>C</v>
      </c>
      <c r="BQ29" s="571">
        <f t="shared" si="25"/>
        <v>0</v>
      </c>
      <c r="BR29" s="572" t="str">
        <f t="shared" si="1"/>
        <v>C</v>
      </c>
      <c r="BS29" s="570">
        <f t="shared" si="26"/>
        <v>0</v>
      </c>
      <c r="BT29" s="571">
        <f t="shared" si="2"/>
        <v>0</v>
      </c>
      <c r="BU29" s="571">
        <f t="shared" si="2"/>
        <v>0</v>
      </c>
      <c r="BV29" s="572">
        <f t="shared" si="2"/>
        <v>0</v>
      </c>
      <c r="BW29" s="555">
        <f t="shared" si="27"/>
        <v>0</v>
      </c>
      <c r="BX29" s="556">
        <f t="shared" si="28"/>
        <v>0</v>
      </c>
      <c r="BY29" s="555">
        <f t="shared" si="29"/>
        <v>0</v>
      </c>
      <c r="BZ29" s="557">
        <f t="shared" si="30"/>
        <v>0</v>
      </c>
      <c r="CA29" s="558">
        <f t="shared" si="31"/>
        <v>0</v>
      </c>
      <c r="CB29" s="557">
        <f t="shared" si="32"/>
        <v>0</v>
      </c>
      <c r="CC29" s="558">
        <f t="shared" si="33"/>
        <v>0</v>
      </c>
      <c r="CD29" s="557">
        <f t="shared" si="34"/>
        <v>0</v>
      </c>
      <c r="CE29" s="558">
        <f t="shared" si="35"/>
        <v>0</v>
      </c>
      <c r="CF29" s="557">
        <f t="shared" si="36"/>
        <v>0</v>
      </c>
      <c r="CG29" s="558">
        <f t="shared" si="37"/>
        <v>0</v>
      </c>
      <c r="CH29" s="557">
        <f t="shared" si="38"/>
        <v>0</v>
      </c>
      <c r="CI29" s="558">
        <f t="shared" si="39"/>
        <v>0</v>
      </c>
      <c r="CJ29" s="557">
        <f t="shared" si="40"/>
        <v>0</v>
      </c>
      <c r="CK29" s="558">
        <f t="shared" si="41"/>
        <v>0</v>
      </c>
      <c r="CL29" s="556">
        <f t="shared" si="42"/>
        <v>0</v>
      </c>
      <c r="CM29" s="555">
        <f t="shared" si="43"/>
        <v>0</v>
      </c>
      <c r="CN29" s="557">
        <f t="shared" si="44"/>
        <v>0</v>
      </c>
      <c r="CO29" s="559">
        <f t="shared" si="45"/>
        <v>0</v>
      </c>
      <c r="CP29" s="557">
        <f t="shared" si="46"/>
        <v>0</v>
      </c>
      <c r="CQ29" s="558">
        <f t="shared" si="47"/>
        <v>0</v>
      </c>
      <c r="CR29" s="557">
        <f t="shared" si="48"/>
        <v>0</v>
      </c>
      <c r="CS29" s="558">
        <f t="shared" si="49"/>
        <v>0</v>
      </c>
      <c r="CT29" s="560">
        <f t="shared" si="50"/>
        <v>0</v>
      </c>
      <c r="CU29" s="118"/>
      <c r="CV29" s="118"/>
      <c r="CW29" s="118"/>
      <c r="CX29" s="118"/>
      <c r="CY29" s="118"/>
      <c r="CZ29" s="118"/>
      <c r="DA29" s="118"/>
      <c r="DB29" s="118"/>
      <c r="DC29" s="118"/>
      <c r="DD29" s="118"/>
      <c r="DE29" s="118"/>
      <c r="DF29" s="118"/>
      <c r="DG29" s="118"/>
      <c r="DH29" s="335">
        <v>7</v>
      </c>
      <c r="DI29" s="334">
        <f t="shared" si="10"/>
        <v>7</v>
      </c>
      <c r="DJ29" s="340">
        <f t="shared" si="3"/>
        <v>0</v>
      </c>
      <c r="DK29" s="89">
        <f t="shared" si="4"/>
        <v>0</v>
      </c>
      <c r="DL29" s="209">
        <f t="shared" si="5"/>
        <v>16.196388261851013</v>
      </c>
      <c r="DM29" s="90"/>
      <c r="DN29" s="609" t="s">
        <v>246</v>
      </c>
      <c r="DO29" s="610"/>
      <c r="DP29" s="607">
        <f>COUNTIF($DK$23:$DK$62,"&gt;=21")-COUNTIF($DK$23:$DK$62,"&gt;=31")</f>
        <v>0</v>
      </c>
      <c r="DQ29" s="608"/>
      <c r="DR29" s="136"/>
      <c r="DS29" s="119"/>
      <c r="DT29" s="122"/>
      <c r="DU29" s="125"/>
      <c r="DV29" s="125"/>
      <c r="EA29" s="344">
        <f t="shared" si="6"/>
        <v>7</v>
      </c>
      <c r="EB29" s="347">
        <f t="shared" si="7"/>
        <v>0</v>
      </c>
      <c r="EC29" s="91">
        <f t="shared" si="8"/>
        <v>0</v>
      </c>
      <c r="ED29" s="92">
        <f t="shared" si="9"/>
        <v>0</v>
      </c>
      <c r="EE29" s="93">
        <f t="shared" si="12"/>
        <v>0</v>
      </c>
      <c r="EH29" s="123" t="s">
        <v>120</v>
      </c>
      <c r="EI29" s="124" t="s">
        <v>121</v>
      </c>
      <c r="EJ29" s="125" t="s">
        <v>122</v>
      </c>
    </row>
    <row r="30" spans="1:142" ht="13.2" customHeight="1" x14ac:dyDescent="0.2">
      <c r="A30" s="95">
        <v>8</v>
      </c>
      <c r="B30" s="96"/>
      <c r="C30" s="97">
        <f>アンケート集計!H11</f>
        <v>0</v>
      </c>
      <c r="D30" s="422" t="str">
        <f t="shared" si="13"/>
        <v>C</v>
      </c>
      <c r="E30" s="228"/>
      <c r="F30" s="229"/>
      <c r="G30" s="229"/>
      <c r="H30" s="283"/>
      <c r="I30" s="283"/>
      <c r="J30" s="228"/>
      <c r="K30" s="229"/>
      <c r="L30" s="229"/>
      <c r="M30" s="283"/>
      <c r="N30" s="252"/>
      <c r="O30" s="229"/>
      <c r="P30" s="229"/>
      <c r="Q30" s="230"/>
      <c r="R30" s="252"/>
      <c r="S30" s="229"/>
      <c r="T30" s="230"/>
      <c r="U30" s="252"/>
      <c r="V30" s="230"/>
      <c r="W30" s="98"/>
      <c r="X30" s="252"/>
      <c r="Y30" s="229"/>
      <c r="Z30" s="230"/>
      <c r="AA30" s="252"/>
      <c r="AB30" s="229"/>
      <c r="AC30" s="264"/>
      <c r="AD30" s="228"/>
      <c r="AE30" s="229"/>
      <c r="AF30" s="229"/>
      <c r="AG30" s="229"/>
      <c r="AH30" s="230"/>
      <c r="AI30" s="252"/>
      <c r="AJ30" s="229"/>
      <c r="AK30" s="229"/>
      <c r="AL30" s="229"/>
      <c r="AM30" s="229"/>
      <c r="AN30" s="229"/>
      <c r="AO30" s="229"/>
      <c r="AP30" s="229"/>
      <c r="AQ30" s="230"/>
      <c r="AR30" s="252"/>
      <c r="AS30" s="229"/>
      <c r="AT30" s="229"/>
      <c r="AU30" s="230"/>
      <c r="AV30" s="252"/>
      <c r="AW30" s="315"/>
      <c r="AX30" s="283"/>
      <c r="AY30" s="283"/>
      <c r="AZ30" s="264"/>
      <c r="BA30" s="101">
        <f t="shared" si="14"/>
        <v>0</v>
      </c>
      <c r="BB30" s="360" t="str">
        <f t="shared" si="15"/>
        <v>C</v>
      </c>
      <c r="BC30" s="102">
        <f t="shared" si="16"/>
        <v>0</v>
      </c>
      <c r="BD30" s="361" t="str">
        <f t="shared" si="17"/>
        <v>C</v>
      </c>
      <c r="BE30" s="101">
        <f t="shared" si="18"/>
        <v>0</v>
      </c>
      <c r="BF30" s="102">
        <f t="shared" si="19"/>
        <v>0</v>
      </c>
      <c r="BG30" s="102">
        <f t="shared" si="20"/>
        <v>0</v>
      </c>
      <c r="BH30" s="103">
        <f t="shared" si="21"/>
        <v>0</v>
      </c>
      <c r="BI30" s="104">
        <f t="shared" si="22"/>
        <v>0</v>
      </c>
      <c r="BJ30" s="507">
        <f t="shared" si="23"/>
        <v>16.196388261851013</v>
      </c>
      <c r="BK30" s="314"/>
      <c r="BL30" s="198"/>
      <c r="BM30" s="95">
        <f t="shared" si="0"/>
        <v>8</v>
      </c>
      <c r="BN30" s="96">
        <f t="shared" si="0"/>
        <v>0</v>
      </c>
      <c r="BO30" s="561">
        <f t="shared" si="24"/>
        <v>0</v>
      </c>
      <c r="BP30" s="562" t="str">
        <f t="shared" si="1"/>
        <v>C</v>
      </c>
      <c r="BQ30" s="562">
        <f t="shared" si="25"/>
        <v>0</v>
      </c>
      <c r="BR30" s="563" t="str">
        <f t="shared" si="1"/>
        <v>C</v>
      </c>
      <c r="BS30" s="561">
        <f t="shared" si="26"/>
        <v>0</v>
      </c>
      <c r="BT30" s="562">
        <f t="shared" si="2"/>
        <v>0</v>
      </c>
      <c r="BU30" s="562">
        <f t="shared" si="2"/>
        <v>0</v>
      </c>
      <c r="BV30" s="563">
        <f t="shared" si="2"/>
        <v>0</v>
      </c>
      <c r="BW30" s="564">
        <f t="shared" si="27"/>
        <v>0</v>
      </c>
      <c r="BX30" s="565">
        <f t="shared" si="28"/>
        <v>0</v>
      </c>
      <c r="BY30" s="564">
        <f t="shared" si="29"/>
        <v>0</v>
      </c>
      <c r="BZ30" s="566">
        <f t="shared" si="30"/>
        <v>0</v>
      </c>
      <c r="CA30" s="567">
        <f t="shared" si="31"/>
        <v>0</v>
      </c>
      <c r="CB30" s="566">
        <f t="shared" si="32"/>
        <v>0</v>
      </c>
      <c r="CC30" s="567">
        <f t="shared" si="33"/>
        <v>0</v>
      </c>
      <c r="CD30" s="566">
        <f t="shared" si="34"/>
        <v>0</v>
      </c>
      <c r="CE30" s="567">
        <f t="shared" si="35"/>
        <v>0</v>
      </c>
      <c r="CF30" s="566">
        <f t="shared" si="36"/>
        <v>0</v>
      </c>
      <c r="CG30" s="567">
        <f t="shared" si="37"/>
        <v>0</v>
      </c>
      <c r="CH30" s="566">
        <f t="shared" si="38"/>
        <v>0</v>
      </c>
      <c r="CI30" s="567">
        <f t="shared" si="39"/>
        <v>0</v>
      </c>
      <c r="CJ30" s="566">
        <f t="shared" si="40"/>
        <v>0</v>
      </c>
      <c r="CK30" s="567">
        <f t="shared" si="41"/>
        <v>0</v>
      </c>
      <c r="CL30" s="565">
        <f t="shared" si="42"/>
        <v>0</v>
      </c>
      <c r="CM30" s="564">
        <f t="shared" si="43"/>
        <v>0</v>
      </c>
      <c r="CN30" s="566">
        <f t="shared" si="44"/>
        <v>0</v>
      </c>
      <c r="CO30" s="568">
        <f t="shared" si="45"/>
        <v>0</v>
      </c>
      <c r="CP30" s="566">
        <f t="shared" si="46"/>
        <v>0</v>
      </c>
      <c r="CQ30" s="567">
        <f t="shared" si="47"/>
        <v>0</v>
      </c>
      <c r="CR30" s="566">
        <f t="shared" si="48"/>
        <v>0</v>
      </c>
      <c r="CS30" s="567">
        <f t="shared" si="49"/>
        <v>0</v>
      </c>
      <c r="CT30" s="569">
        <f t="shared" si="50"/>
        <v>0</v>
      </c>
      <c r="CU30" s="118"/>
      <c r="CV30" s="118"/>
      <c r="CW30" s="118"/>
      <c r="CX30" s="118"/>
      <c r="CY30" s="118"/>
      <c r="CZ30" s="118"/>
      <c r="DA30" s="118"/>
      <c r="DB30" s="118"/>
      <c r="DC30" s="118"/>
      <c r="DD30" s="118"/>
      <c r="DE30" s="118"/>
      <c r="DF30" s="118"/>
      <c r="DG30" s="118"/>
      <c r="DH30" s="335">
        <v>8</v>
      </c>
      <c r="DI30" s="334">
        <f t="shared" si="10"/>
        <v>8</v>
      </c>
      <c r="DJ30" s="340">
        <f t="shared" si="3"/>
        <v>0</v>
      </c>
      <c r="DK30" s="89">
        <f t="shared" si="4"/>
        <v>0</v>
      </c>
      <c r="DL30" s="209">
        <f t="shared" si="5"/>
        <v>16.196388261851013</v>
      </c>
      <c r="DM30" s="90"/>
      <c r="DN30" s="609" t="s">
        <v>247</v>
      </c>
      <c r="DO30" s="610"/>
      <c r="DP30" s="607">
        <f>COUNTIF($DK$23:$DK$62,"&gt;=31")-COUNTIF($DK$23:$DK$62,"&gt;=41")</f>
        <v>0</v>
      </c>
      <c r="DQ30" s="608"/>
      <c r="DR30" s="136"/>
      <c r="DS30" s="119"/>
      <c r="DT30" s="122"/>
      <c r="DU30" s="125"/>
      <c r="DV30" s="125"/>
      <c r="EA30" s="344">
        <f t="shared" si="6"/>
        <v>8</v>
      </c>
      <c r="EB30" s="347">
        <f t="shared" si="7"/>
        <v>0</v>
      </c>
      <c r="EC30" s="91">
        <f t="shared" si="8"/>
        <v>0</v>
      </c>
      <c r="ED30" s="92">
        <f t="shared" si="9"/>
        <v>0</v>
      </c>
      <c r="EE30" s="93">
        <f t="shared" si="12"/>
        <v>0</v>
      </c>
    </row>
    <row r="31" spans="1:142" ht="13.2" customHeight="1" x14ac:dyDescent="0.2">
      <c r="A31" s="55">
        <v>9</v>
      </c>
      <c r="B31" s="108"/>
      <c r="C31" s="109">
        <f>アンケート集計!H12</f>
        <v>0</v>
      </c>
      <c r="D31" s="23" t="str">
        <f t="shared" si="13"/>
        <v>C</v>
      </c>
      <c r="E31" s="231"/>
      <c r="F31" s="232"/>
      <c r="G31" s="232"/>
      <c r="H31" s="284"/>
      <c r="I31" s="284"/>
      <c r="J31" s="231"/>
      <c r="K31" s="232"/>
      <c r="L31" s="232"/>
      <c r="M31" s="284"/>
      <c r="N31" s="253"/>
      <c r="O31" s="232"/>
      <c r="P31" s="232"/>
      <c r="Q31" s="233"/>
      <c r="R31" s="253"/>
      <c r="S31" s="232"/>
      <c r="T31" s="233"/>
      <c r="U31" s="253"/>
      <c r="V31" s="233"/>
      <c r="W31" s="110"/>
      <c r="X31" s="253"/>
      <c r="Y31" s="232"/>
      <c r="Z31" s="233"/>
      <c r="AA31" s="253"/>
      <c r="AB31" s="232"/>
      <c r="AC31" s="265"/>
      <c r="AD31" s="231"/>
      <c r="AE31" s="232"/>
      <c r="AF31" s="232"/>
      <c r="AG31" s="232"/>
      <c r="AH31" s="233"/>
      <c r="AI31" s="253"/>
      <c r="AJ31" s="232"/>
      <c r="AK31" s="232"/>
      <c r="AL31" s="232"/>
      <c r="AM31" s="232"/>
      <c r="AN31" s="232"/>
      <c r="AO31" s="232"/>
      <c r="AP31" s="232"/>
      <c r="AQ31" s="233"/>
      <c r="AR31" s="253"/>
      <c r="AS31" s="232"/>
      <c r="AT31" s="232"/>
      <c r="AU31" s="233"/>
      <c r="AV31" s="253"/>
      <c r="AW31" s="316"/>
      <c r="AX31" s="284"/>
      <c r="AY31" s="284"/>
      <c r="AZ31" s="265"/>
      <c r="BA31" s="113">
        <f t="shared" si="14"/>
        <v>0</v>
      </c>
      <c r="BB31" s="358" t="str">
        <f t="shared" si="15"/>
        <v>C</v>
      </c>
      <c r="BC31" s="114">
        <f t="shared" si="16"/>
        <v>0</v>
      </c>
      <c r="BD31" s="359" t="str">
        <f t="shared" si="17"/>
        <v>C</v>
      </c>
      <c r="BE31" s="113">
        <f t="shared" si="18"/>
        <v>0</v>
      </c>
      <c r="BF31" s="114">
        <f t="shared" si="19"/>
        <v>0</v>
      </c>
      <c r="BG31" s="114">
        <f t="shared" si="20"/>
        <v>0</v>
      </c>
      <c r="BH31" s="115">
        <f t="shared" si="21"/>
        <v>0</v>
      </c>
      <c r="BI31" s="116">
        <f t="shared" si="22"/>
        <v>0</v>
      </c>
      <c r="BJ31" s="508">
        <f t="shared" si="23"/>
        <v>16.196388261851013</v>
      </c>
      <c r="BK31" s="314"/>
      <c r="BL31" s="198"/>
      <c r="BM31" s="55">
        <f t="shared" si="0"/>
        <v>9</v>
      </c>
      <c r="BN31" s="108">
        <f t="shared" si="0"/>
        <v>0</v>
      </c>
      <c r="BO31" s="570">
        <f>BA31/40*100</f>
        <v>0</v>
      </c>
      <c r="BP31" s="571" t="str">
        <f t="shared" si="1"/>
        <v>C</v>
      </c>
      <c r="BQ31" s="571">
        <f>BC31/60*100</f>
        <v>0</v>
      </c>
      <c r="BR31" s="572" t="str">
        <f t="shared" si="1"/>
        <v>C</v>
      </c>
      <c r="BS31" s="570">
        <f>BE31/40*100</f>
        <v>0</v>
      </c>
      <c r="BT31" s="571">
        <f>BF31/20*100</f>
        <v>0</v>
      </c>
      <c r="BU31" s="571">
        <f>BG31/20*100</f>
        <v>0</v>
      </c>
      <c r="BV31" s="572">
        <f>BH31/20*100</f>
        <v>0</v>
      </c>
      <c r="BW31" s="555">
        <f t="shared" si="27"/>
        <v>0</v>
      </c>
      <c r="BX31" s="556">
        <f t="shared" si="28"/>
        <v>0</v>
      </c>
      <c r="BY31" s="555">
        <f t="shared" si="29"/>
        <v>0</v>
      </c>
      <c r="BZ31" s="557">
        <f t="shared" si="30"/>
        <v>0</v>
      </c>
      <c r="CA31" s="558">
        <f t="shared" si="31"/>
        <v>0</v>
      </c>
      <c r="CB31" s="557">
        <f t="shared" si="32"/>
        <v>0</v>
      </c>
      <c r="CC31" s="558">
        <f t="shared" si="33"/>
        <v>0</v>
      </c>
      <c r="CD31" s="557">
        <f t="shared" si="34"/>
        <v>0</v>
      </c>
      <c r="CE31" s="558">
        <f t="shared" si="35"/>
        <v>0</v>
      </c>
      <c r="CF31" s="557">
        <f t="shared" si="36"/>
        <v>0</v>
      </c>
      <c r="CG31" s="558">
        <f t="shared" si="37"/>
        <v>0</v>
      </c>
      <c r="CH31" s="557">
        <f t="shared" si="38"/>
        <v>0</v>
      </c>
      <c r="CI31" s="558">
        <f t="shared" si="39"/>
        <v>0</v>
      </c>
      <c r="CJ31" s="557">
        <f t="shared" si="40"/>
        <v>0</v>
      </c>
      <c r="CK31" s="558">
        <f t="shared" si="41"/>
        <v>0</v>
      </c>
      <c r="CL31" s="556">
        <f t="shared" si="42"/>
        <v>0</v>
      </c>
      <c r="CM31" s="555">
        <f t="shared" si="43"/>
        <v>0</v>
      </c>
      <c r="CN31" s="557">
        <f t="shared" si="44"/>
        <v>0</v>
      </c>
      <c r="CO31" s="559">
        <f t="shared" si="45"/>
        <v>0</v>
      </c>
      <c r="CP31" s="557">
        <f t="shared" si="46"/>
        <v>0</v>
      </c>
      <c r="CQ31" s="558">
        <f t="shared" si="47"/>
        <v>0</v>
      </c>
      <c r="CR31" s="557">
        <f t="shared" si="48"/>
        <v>0</v>
      </c>
      <c r="CS31" s="558">
        <f t="shared" si="49"/>
        <v>0</v>
      </c>
      <c r="CT31" s="560">
        <f t="shared" si="50"/>
        <v>0</v>
      </c>
      <c r="CU31" s="118"/>
      <c r="CV31" s="118"/>
      <c r="CW31" s="118"/>
      <c r="CX31" s="118"/>
      <c r="CY31" s="118"/>
      <c r="CZ31" s="118"/>
      <c r="DA31" s="118"/>
      <c r="DB31" s="118"/>
      <c r="DC31" s="118"/>
      <c r="DD31" s="118"/>
      <c r="DE31" s="118"/>
      <c r="DF31" s="118"/>
      <c r="DG31" s="118"/>
      <c r="DH31" s="335">
        <v>9</v>
      </c>
      <c r="DI31" s="334">
        <f t="shared" si="10"/>
        <v>9</v>
      </c>
      <c r="DJ31" s="340">
        <f t="shared" si="3"/>
        <v>0</v>
      </c>
      <c r="DK31" s="89">
        <f t="shared" si="4"/>
        <v>0</v>
      </c>
      <c r="DL31" s="209">
        <f t="shared" si="5"/>
        <v>16.196388261851013</v>
      </c>
      <c r="DM31" s="90"/>
      <c r="DN31" s="609" t="s">
        <v>248</v>
      </c>
      <c r="DO31" s="610"/>
      <c r="DP31" s="607">
        <f>COUNTIF($DK$23:$DK$62,"&gt;=41")-COUNTIF($DK$23:$DK$62,"&gt;=51")</f>
        <v>0</v>
      </c>
      <c r="DQ31" s="608"/>
      <c r="DR31" s="136"/>
      <c r="DS31" s="119"/>
      <c r="DT31" s="122"/>
      <c r="DU31" s="125"/>
      <c r="EA31" s="344">
        <f t="shared" si="6"/>
        <v>9</v>
      </c>
      <c r="EB31" s="347">
        <f t="shared" si="7"/>
        <v>0</v>
      </c>
      <c r="EC31" s="91">
        <f t="shared" si="8"/>
        <v>0</v>
      </c>
      <c r="ED31" s="92">
        <f t="shared" si="9"/>
        <v>0</v>
      </c>
      <c r="EE31" s="93">
        <f t="shared" si="12"/>
        <v>0</v>
      </c>
    </row>
    <row r="32" spans="1:142" ht="13.2" customHeight="1" thickBot="1" x14ac:dyDescent="0.25">
      <c r="A32" s="95">
        <v>10</v>
      </c>
      <c r="B32" s="142"/>
      <c r="C32" s="127">
        <f>アンケート集計!H13</f>
        <v>0</v>
      </c>
      <c r="D32" s="424" t="str">
        <f t="shared" si="13"/>
        <v>C</v>
      </c>
      <c r="E32" s="240"/>
      <c r="F32" s="241"/>
      <c r="G32" s="241"/>
      <c r="H32" s="287"/>
      <c r="I32" s="287"/>
      <c r="J32" s="240"/>
      <c r="K32" s="241"/>
      <c r="L32" s="241"/>
      <c r="M32" s="287"/>
      <c r="N32" s="256"/>
      <c r="O32" s="241"/>
      <c r="P32" s="241"/>
      <c r="Q32" s="242"/>
      <c r="R32" s="256"/>
      <c r="S32" s="241"/>
      <c r="T32" s="242"/>
      <c r="U32" s="256"/>
      <c r="V32" s="242"/>
      <c r="W32" s="144"/>
      <c r="X32" s="256"/>
      <c r="Y32" s="241"/>
      <c r="Z32" s="242"/>
      <c r="AA32" s="256"/>
      <c r="AB32" s="241"/>
      <c r="AC32" s="268"/>
      <c r="AD32" s="240"/>
      <c r="AE32" s="241"/>
      <c r="AF32" s="241"/>
      <c r="AG32" s="241"/>
      <c r="AH32" s="242"/>
      <c r="AI32" s="256"/>
      <c r="AJ32" s="241"/>
      <c r="AK32" s="241"/>
      <c r="AL32" s="241"/>
      <c r="AM32" s="241"/>
      <c r="AN32" s="241"/>
      <c r="AO32" s="241"/>
      <c r="AP32" s="241"/>
      <c r="AQ32" s="242"/>
      <c r="AR32" s="256"/>
      <c r="AS32" s="241"/>
      <c r="AT32" s="241"/>
      <c r="AU32" s="242"/>
      <c r="AV32" s="256"/>
      <c r="AW32" s="319"/>
      <c r="AX32" s="287"/>
      <c r="AY32" s="287"/>
      <c r="AZ32" s="268"/>
      <c r="BA32" s="215">
        <f t="shared" si="14"/>
        <v>0</v>
      </c>
      <c r="BB32" s="426" t="str">
        <f t="shared" si="15"/>
        <v>C</v>
      </c>
      <c r="BC32" s="216">
        <f t="shared" si="16"/>
        <v>0</v>
      </c>
      <c r="BD32" s="428" t="str">
        <f t="shared" si="17"/>
        <v>C</v>
      </c>
      <c r="BE32" s="215">
        <f t="shared" si="18"/>
        <v>0</v>
      </c>
      <c r="BF32" s="216">
        <f t="shared" si="19"/>
        <v>0</v>
      </c>
      <c r="BG32" s="216">
        <f t="shared" si="20"/>
        <v>0</v>
      </c>
      <c r="BH32" s="217">
        <f t="shared" si="21"/>
        <v>0</v>
      </c>
      <c r="BI32" s="218">
        <f t="shared" si="22"/>
        <v>0</v>
      </c>
      <c r="BJ32" s="509">
        <f t="shared" si="23"/>
        <v>16.196388261851013</v>
      </c>
      <c r="BK32" s="314"/>
      <c r="BL32" s="198"/>
      <c r="BM32" s="141">
        <f t="shared" si="0"/>
        <v>10</v>
      </c>
      <c r="BN32" s="142">
        <f t="shared" si="0"/>
        <v>0</v>
      </c>
      <c r="BO32" s="573">
        <f t="shared" si="24"/>
        <v>0</v>
      </c>
      <c r="BP32" s="574" t="str">
        <f t="shared" si="1"/>
        <v>C</v>
      </c>
      <c r="BQ32" s="574">
        <f t="shared" si="25"/>
        <v>0</v>
      </c>
      <c r="BR32" s="575" t="str">
        <f t="shared" si="1"/>
        <v>C</v>
      </c>
      <c r="BS32" s="573">
        <f t="shared" si="26"/>
        <v>0</v>
      </c>
      <c r="BT32" s="574">
        <f t="shared" si="2"/>
        <v>0</v>
      </c>
      <c r="BU32" s="574">
        <f t="shared" si="2"/>
        <v>0</v>
      </c>
      <c r="BV32" s="575">
        <f t="shared" si="2"/>
        <v>0</v>
      </c>
      <c r="BW32" s="576">
        <f t="shared" si="27"/>
        <v>0</v>
      </c>
      <c r="BX32" s="577">
        <f t="shared" si="28"/>
        <v>0</v>
      </c>
      <c r="BY32" s="576">
        <f t="shared" si="29"/>
        <v>0</v>
      </c>
      <c r="BZ32" s="578">
        <f t="shared" si="30"/>
        <v>0</v>
      </c>
      <c r="CA32" s="579">
        <f t="shared" si="31"/>
        <v>0</v>
      </c>
      <c r="CB32" s="578">
        <f t="shared" si="32"/>
        <v>0</v>
      </c>
      <c r="CC32" s="579">
        <f t="shared" si="33"/>
        <v>0</v>
      </c>
      <c r="CD32" s="578">
        <f t="shared" si="34"/>
        <v>0</v>
      </c>
      <c r="CE32" s="579">
        <f t="shared" si="35"/>
        <v>0</v>
      </c>
      <c r="CF32" s="578">
        <f t="shared" si="36"/>
        <v>0</v>
      </c>
      <c r="CG32" s="579">
        <f t="shared" si="37"/>
        <v>0</v>
      </c>
      <c r="CH32" s="578">
        <f t="shared" si="38"/>
        <v>0</v>
      </c>
      <c r="CI32" s="579">
        <f t="shared" si="39"/>
        <v>0</v>
      </c>
      <c r="CJ32" s="578">
        <f t="shared" si="40"/>
        <v>0</v>
      </c>
      <c r="CK32" s="579">
        <f t="shared" si="41"/>
        <v>0</v>
      </c>
      <c r="CL32" s="577">
        <f t="shared" si="42"/>
        <v>0</v>
      </c>
      <c r="CM32" s="576">
        <f t="shared" si="43"/>
        <v>0</v>
      </c>
      <c r="CN32" s="578">
        <f t="shared" si="44"/>
        <v>0</v>
      </c>
      <c r="CO32" s="580">
        <f t="shared" si="45"/>
        <v>0</v>
      </c>
      <c r="CP32" s="578">
        <f t="shared" si="46"/>
        <v>0</v>
      </c>
      <c r="CQ32" s="579">
        <f t="shared" si="47"/>
        <v>0</v>
      </c>
      <c r="CR32" s="578">
        <f t="shared" si="48"/>
        <v>0</v>
      </c>
      <c r="CS32" s="579">
        <f t="shared" si="49"/>
        <v>0</v>
      </c>
      <c r="CT32" s="581">
        <f t="shared" si="50"/>
        <v>0</v>
      </c>
      <c r="CU32" s="118"/>
      <c r="CV32" s="118"/>
      <c r="CW32" s="118"/>
      <c r="CX32" s="118"/>
      <c r="CY32" s="118"/>
      <c r="CZ32" s="118"/>
      <c r="DA32" s="118"/>
      <c r="DB32" s="118"/>
      <c r="DC32" s="118"/>
      <c r="DD32" s="118"/>
      <c r="DE32" s="118"/>
      <c r="DF32" s="118"/>
      <c r="DG32" s="118"/>
      <c r="DH32" s="335">
        <v>10</v>
      </c>
      <c r="DI32" s="334">
        <f t="shared" si="10"/>
        <v>10</v>
      </c>
      <c r="DJ32" s="340">
        <f t="shared" si="3"/>
        <v>0</v>
      </c>
      <c r="DK32" s="89">
        <f t="shared" si="4"/>
        <v>0</v>
      </c>
      <c r="DL32" s="209">
        <f t="shared" si="5"/>
        <v>16.196388261851013</v>
      </c>
      <c r="DM32" s="90"/>
      <c r="DN32" s="609" t="s">
        <v>249</v>
      </c>
      <c r="DO32" s="610"/>
      <c r="DP32" s="607">
        <f>COUNTIF($DK$23:$DK$62,"&gt;=51")-COUNTIF($DK$23:$DK$62,"&gt;=61")</f>
        <v>0</v>
      </c>
      <c r="DQ32" s="608"/>
      <c r="DR32" s="138"/>
      <c r="DS32" s="119"/>
      <c r="DT32" s="122"/>
      <c r="DU32" s="125"/>
      <c r="DV32" s="125"/>
      <c r="DW32" s="125"/>
      <c r="DX32" s="125"/>
      <c r="EA32" s="344">
        <f t="shared" si="6"/>
        <v>10</v>
      </c>
      <c r="EB32" s="347">
        <f t="shared" si="7"/>
        <v>0</v>
      </c>
      <c r="EC32" s="91">
        <f t="shared" si="8"/>
        <v>0</v>
      </c>
      <c r="ED32" s="92">
        <f t="shared" si="9"/>
        <v>0</v>
      </c>
      <c r="EE32" s="93">
        <f t="shared" si="12"/>
        <v>0</v>
      </c>
    </row>
    <row r="33" spans="1:146" ht="13.2" customHeight="1" x14ac:dyDescent="0.2">
      <c r="A33" s="55">
        <v>11</v>
      </c>
      <c r="B33" s="362"/>
      <c r="C33" s="79">
        <f>アンケート集計!H14</f>
        <v>0</v>
      </c>
      <c r="D33" s="339" t="str">
        <f t="shared" si="13"/>
        <v>C</v>
      </c>
      <c r="E33" s="363"/>
      <c r="F33" s="364"/>
      <c r="G33" s="364"/>
      <c r="H33" s="365"/>
      <c r="I33" s="365"/>
      <c r="J33" s="363"/>
      <c r="K33" s="364"/>
      <c r="L33" s="364"/>
      <c r="M33" s="365"/>
      <c r="N33" s="366"/>
      <c r="O33" s="364"/>
      <c r="P33" s="364"/>
      <c r="Q33" s="367"/>
      <c r="R33" s="366"/>
      <c r="S33" s="364"/>
      <c r="T33" s="367"/>
      <c r="U33" s="366"/>
      <c r="V33" s="367"/>
      <c r="W33" s="368"/>
      <c r="X33" s="366"/>
      <c r="Y33" s="364"/>
      <c r="Z33" s="367"/>
      <c r="AA33" s="366"/>
      <c r="AB33" s="364"/>
      <c r="AC33" s="369"/>
      <c r="AD33" s="363"/>
      <c r="AE33" s="364"/>
      <c r="AF33" s="364"/>
      <c r="AG33" s="364"/>
      <c r="AH33" s="367"/>
      <c r="AI33" s="366"/>
      <c r="AJ33" s="364"/>
      <c r="AK33" s="364"/>
      <c r="AL33" s="364"/>
      <c r="AM33" s="364"/>
      <c r="AN33" s="364"/>
      <c r="AO33" s="364"/>
      <c r="AP33" s="364"/>
      <c r="AQ33" s="367"/>
      <c r="AR33" s="366"/>
      <c r="AS33" s="364"/>
      <c r="AT33" s="364"/>
      <c r="AU33" s="367"/>
      <c r="AV33" s="366"/>
      <c r="AW33" s="370"/>
      <c r="AX33" s="365"/>
      <c r="AY33" s="365"/>
      <c r="AZ33" s="369"/>
      <c r="BA33" s="371">
        <f t="shared" si="14"/>
        <v>0</v>
      </c>
      <c r="BB33" s="148" t="str">
        <f t="shared" si="15"/>
        <v>C</v>
      </c>
      <c r="BC33" s="372">
        <f t="shared" si="16"/>
        <v>0</v>
      </c>
      <c r="BD33" s="147" t="str">
        <f t="shared" si="17"/>
        <v>C</v>
      </c>
      <c r="BE33" s="371">
        <f t="shared" si="18"/>
        <v>0</v>
      </c>
      <c r="BF33" s="372">
        <f t="shared" si="19"/>
        <v>0</v>
      </c>
      <c r="BG33" s="372">
        <f t="shared" si="20"/>
        <v>0</v>
      </c>
      <c r="BH33" s="373">
        <f t="shared" si="21"/>
        <v>0</v>
      </c>
      <c r="BI33" s="374">
        <f t="shared" si="22"/>
        <v>0</v>
      </c>
      <c r="BJ33" s="506">
        <f t="shared" si="23"/>
        <v>16.196388261851013</v>
      </c>
      <c r="BK33" s="314"/>
      <c r="BL33" s="198"/>
      <c r="BM33" s="375">
        <f t="shared" si="0"/>
        <v>11</v>
      </c>
      <c r="BN33" s="376">
        <f t="shared" si="0"/>
        <v>0</v>
      </c>
      <c r="BO33" s="582">
        <f t="shared" si="24"/>
        <v>0</v>
      </c>
      <c r="BP33" s="583" t="str">
        <f t="shared" si="1"/>
        <v>C</v>
      </c>
      <c r="BQ33" s="583">
        <f>BC33/60*100</f>
        <v>0</v>
      </c>
      <c r="BR33" s="584" t="str">
        <f t="shared" si="1"/>
        <v>C</v>
      </c>
      <c r="BS33" s="582">
        <f t="shared" si="26"/>
        <v>0</v>
      </c>
      <c r="BT33" s="583">
        <f t="shared" si="2"/>
        <v>0</v>
      </c>
      <c r="BU33" s="583">
        <f t="shared" si="2"/>
        <v>0</v>
      </c>
      <c r="BV33" s="584">
        <f t="shared" si="2"/>
        <v>0</v>
      </c>
      <c r="BW33" s="555">
        <f t="shared" si="27"/>
        <v>0</v>
      </c>
      <c r="BX33" s="556">
        <f t="shared" si="28"/>
        <v>0</v>
      </c>
      <c r="BY33" s="555">
        <f t="shared" si="29"/>
        <v>0</v>
      </c>
      <c r="BZ33" s="557">
        <f t="shared" si="30"/>
        <v>0</v>
      </c>
      <c r="CA33" s="558">
        <f t="shared" si="31"/>
        <v>0</v>
      </c>
      <c r="CB33" s="557">
        <f t="shared" si="32"/>
        <v>0</v>
      </c>
      <c r="CC33" s="558">
        <f t="shared" si="33"/>
        <v>0</v>
      </c>
      <c r="CD33" s="557">
        <f t="shared" si="34"/>
        <v>0</v>
      </c>
      <c r="CE33" s="558">
        <f t="shared" si="35"/>
        <v>0</v>
      </c>
      <c r="CF33" s="557">
        <f t="shared" si="36"/>
        <v>0</v>
      </c>
      <c r="CG33" s="558">
        <f t="shared" si="37"/>
        <v>0</v>
      </c>
      <c r="CH33" s="557">
        <f t="shared" si="38"/>
        <v>0</v>
      </c>
      <c r="CI33" s="558">
        <f t="shared" si="39"/>
        <v>0</v>
      </c>
      <c r="CJ33" s="557">
        <f t="shared" si="40"/>
        <v>0</v>
      </c>
      <c r="CK33" s="558">
        <f t="shared" si="41"/>
        <v>0</v>
      </c>
      <c r="CL33" s="556">
        <f t="shared" si="42"/>
        <v>0</v>
      </c>
      <c r="CM33" s="555">
        <f t="shared" si="43"/>
        <v>0</v>
      </c>
      <c r="CN33" s="557">
        <f t="shared" si="44"/>
        <v>0</v>
      </c>
      <c r="CO33" s="559">
        <f t="shared" si="45"/>
        <v>0</v>
      </c>
      <c r="CP33" s="557">
        <f t="shared" si="46"/>
        <v>0</v>
      </c>
      <c r="CQ33" s="558">
        <f t="shared" si="47"/>
        <v>0</v>
      </c>
      <c r="CR33" s="557">
        <f t="shared" si="48"/>
        <v>0</v>
      </c>
      <c r="CS33" s="558">
        <f t="shared" si="49"/>
        <v>0</v>
      </c>
      <c r="CT33" s="560">
        <f t="shared" si="50"/>
        <v>0</v>
      </c>
      <c r="CU33" s="118"/>
      <c r="CV33" s="118"/>
      <c r="CW33" s="118"/>
      <c r="CX33" s="118"/>
      <c r="CY33" s="118"/>
      <c r="CZ33" s="118"/>
      <c r="DA33" s="118"/>
      <c r="DB33" s="118"/>
      <c r="DC33" s="118"/>
      <c r="DD33" s="118"/>
      <c r="DE33" s="118"/>
      <c r="DF33" s="118"/>
      <c r="DG33" s="118"/>
      <c r="DH33" s="335">
        <v>11</v>
      </c>
      <c r="DI33" s="334">
        <f t="shared" si="10"/>
        <v>11</v>
      </c>
      <c r="DJ33" s="340">
        <f t="shared" si="3"/>
        <v>0</v>
      </c>
      <c r="DK33" s="89">
        <f t="shared" si="4"/>
        <v>0</v>
      </c>
      <c r="DL33" s="209">
        <f t="shared" si="5"/>
        <v>16.196388261851013</v>
      </c>
      <c r="DM33" s="133"/>
      <c r="DN33" s="605" t="s">
        <v>250</v>
      </c>
      <c r="DO33" s="606"/>
      <c r="DP33" s="607">
        <f>COUNTIF($DK$23:$DK$62,"&gt;=61")-COUNTIF($DK$23:$DK$62,"&gt;=71")</f>
        <v>0</v>
      </c>
      <c r="DQ33" s="608"/>
      <c r="EA33" s="344">
        <f t="shared" si="6"/>
        <v>11</v>
      </c>
      <c r="EB33" s="347">
        <f t="shared" si="7"/>
        <v>0</v>
      </c>
      <c r="EC33" s="91">
        <f t="shared" si="8"/>
        <v>0</v>
      </c>
      <c r="ED33" s="92">
        <f t="shared" si="9"/>
        <v>0</v>
      </c>
      <c r="EE33" s="93">
        <f t="shared" si="12"/>
        <v>0</v>
      </c>
    </row>
    <row r="34" spans="1:146" ht="13.2" customHeight="1" x14ac:dyDescent="0.2">
      <c r="A34" s="95">
        <v>12</v>
      </c>
      <c r="B34" s="126"/>
      <c r="C34" s="97">
        <f>アンケート集計!H15</f>
        <v>0</v>
      </c>
      <c r="D34" s="422" t="str">
        <f t="shared" si="13"/>
        <v>C</v>
      </c>
      <c r="E34" s="234"/>
      <c r="F34" s="235"/>
      <c r="G34" s="235"/>
      <c r="H34" s="285"/>
      <c r="I34" s="285"/>
      <c r="J34" s="234"/>
      <c r="K34" s="235"/>
      <c r="L34" s="235"/>
      <c r="M34" s="285"/>
      <c r="N34" s="254"/>
      <c r="O34" s="235"/>
      <c r="P34" s="235"/>
      <c r="Q34" s="236"/>
      <c r="R34" s="254"/>
      <c r="S34" s="235"/>
      <c r="T34" s="236"/>
      <c r="U34" s="254"/>
      <c r="V34" s="236"/>
      <c r="W34" s="128"/>
      <c r="X34" s="254"/>
      <c r="Y34" s="235"/>
      <c r="Z34" s="236"/>
      <c r="AA34" s="254"/>
      <c r="AB34" s="235"/>
      <c r="AC34" s="266"/>
      <c r="AD34" s="234"/>
      <c r="AE34" s="235"/>
      <c r="AF34" s="235"/>
      <c r="AG34" s="235"/>
      <c r="AH34" s="236"/>
      <c r="AI34" s="254"/>
      <c r="AJ34" s="235"/>
      <c r="AK34" s="235"/>
      <c r="AL34" s="235"/>
      <c r="AM34" s="235"/>
      <c r="AN34" s="235"/>
      <c r="AO34" s="235"/>
      <c r="AP34" s="235"/>
      <c r="AQ34" s="236"/>
      <c r="AR34" s="254"/>
      <c r="AS34" s="235"/>
      <c r="AT34" s="235"/>
      <c r="AU34" s="236"/>
      <c r="AV34" s="254"/>
      <c r="AW34" s="317"/>
      <c r="AX34" s="285"/>
      <c r="AY34" s="285"/>
      <c r="AZ34" s="266"/>
      <c r="BA34" s="101">
        <f t="shared" si="14"/>
        <v>0</v>
      </c>
      <c r="BB34" s="360" t="str">
        <f t="shared" si="15"/>
        <v>C</v>
      </c>
      <c r="BC34" s="102">
        <f t="shared" si="16"/>
        <v>0</v>
      </c>
      <c r="BD34" s="361" t="str">
        <f t="shared" si="17"/>
        <v>C</v>
      </c>
      <c r="BE34" s="101">
        <f t="shared" si="18"/>
        <v>0</v>
      </c>
      <c r="BF34" s="102">
        <f t="shared" si="19"/>
        <v>0</v>
      </c>
      <c r="BG34" s="102">
        <f t="shared" si="20"/>
        <v>0</v>
      </c>
      <c r="BH34" s="103">
        <f t="shared" si="21"/>
        <v>0</v>
      </c>
      <c r="BI34" s="104">
        <f t="shared" si="22"/>
        <v>0</v>
      </c>
      <c r="BJ34" s="507">
        <f t="shared" si="23"/>
        <v>16.196388261851013</v>
      </c>
      <c r="BK34" s="314"/>
      <c r="BL34" s="198"/>
      <c r="BM34" s="95">
        <f t="shared" si="0"/>
        <v>12</v>
      </c>
      <c r="BN34" s="96">
        <f t="shared" si="0"/>
        <v>0</v>
      </c>
      <c r="BO34" s="561">
        <f t="shared" si="24"/>
        <v>0</v>
      </c>
      <c r="BP34" s="562" t="str">
        <f t="shared" si="1"/>
        <v>C</v>
      </c>
      <c r="BQ34" s="562">
        <f t="shared" si="25"/>
        <v>0</v>
      </c>
      <c r="BR34" s="563" t="str">
        <f t="shared" si="1"/>
        <v>C</v>
      </c>
      <c r="BS34" s="561">
        <f t="shared" si="26"/>
        <v>0</v>
      </c>
      <c r="BT34" s="562">
        <f t="shared" si="2"/>
        <v>0</v>
      </c>
      <c r="BU34" s="562">
        <f t="shared" si="2"/>
        <v>0</v>
      </c>
      <c r="BV34" s="563">
        <f t="shared" si="2"/>
        <v>0</v>
      </c>
      <c r="BW34" s="564">
        <f t="shared" si="27"/>
        <v>0</v>
      </c>
      <c r="BX34" s="565">
        <f t="shared" si="28"/>
        <v>0</v>
      </c>
      <c r="BY34" s="564">
        <f t="shared" si="29"/>
        <v>0</v>
      </c>
      <c r="BZ34" s="566">
        <f t="shared" si="30"/>
        <v>0</v>
      </c>
      <c r="CA34" s="567">
        <f t="shared" si="31"/>
        <v>0</v>
      </c>
      <c r="CB34" s="566">
        <f t="shared" si="32"/>
        <v>0</v>
      </c>
      <c r="CC34" s="567">
        <f t="shared" si="33"/>
        <v>0</v>
      </c>
      <c r="CD34" s="566">
        <f t="shared" si="34"/>
        <v>0</v>
      </c>
      <c r="CE34" s="567">
        <f t="shared" si="35"/>
        <v>0</v>
      </c>
      <c r="CF34" s="566">
        <f t="shared" si="36"/>
        <v>0</v>
      </c>
      <c r="CG34" s="567">
        <f t="shared" si="37"/>
        <v>0</v>
      </c>
      <c r="CH34" s="566">
        <f t="shared" si="38"/>
        <v>0</v>
      </c>
      <c r="CI34" s="567">
        <f t="shared" si="39"/>
        <v>0</v>
      </c>
      <c r="CJ34" s="566">
        <f t="shared" si="40"/>
        <v>0</v>
      </c>
      <c r="CK34" s="567">
        <f t="shared" si="41"/>
        <v>0</v>
      </c>
      <c r="CL34" s="565">
        <f t="shared" si="42"/>
        <v>0</v>
      </c>
      <c r="CM34" s="564">
        <f t="shared" si="43"/>
        <v>0</v>
      </c>
      <c r="CN34" s="566">
        <f t="shared" si="44"/>
        <v>0</v>
      </c>
      <c r="CO34" s="568">
        <f t="shared" si="45"/>
        <v>0</v>
      </c>
      <c r="CP34" s="566">
        <f t="shared" si="46"/>
        <v>0</v>
      </c>
      <c r="CQ34" s="567">
        <f t="shared" si="47"/>
        <v>0</v>
      </c>
      <c r="CR34" s="566">
        <f t="shared" si="48"/>
        <v>0</v>
      </c>
      <c r="CS34" s="567">
        <f t="shared" si="49"/>
        <v>0</v>
      </c>
      <c r="CT34" s="569">
        <f t="shared" si="50"/>
        <v>0</v>
      </c>
      <c r="CU34" s="118"/>
      <c r="CV34" s="118"/>
      <c r="CW34" s="118"/>
      <c r="CX34" s="118"/>
      <c r="CY34" s="118"/>
      <c r="CZ34" s="118"/>
      <c r="DA34" s="118"/>
      <c r="DB34" s="118"/>
      <c r="DC34" s="118"/>
      <c r="DD34" s="118"/>
      <c r="DE34" s="118"/>
      <c r="DF34" s="118"/>
      <c r="DG34" s="118"/>
      <c r="DH34" s="335">
        <v>12</v>
      </c>
      <c r="DI34" s="334">
        <f t="shared" si="10"/>
        <v>12</v>
      </c>
      <c r="DJ34" s="340">
        <f t="shared" si="3"/>
        <v>0</v>
      </c>
      <c r="DK34" s="89">
        <f t="shared" si="4"/>
        <v>0</v>
      </c>
      <c r="DL34" s="209">
        <f t="shared" si="5"/>
        <v>16.196388261851013</v>
      </c>
      <c r="DM34" s="133"/>
      <c r="DN34" s="605" t="s">
        <v>251</v>
      </c>
      <c r="DO34" s="606"/>
      <c r="DP34" s="607">
        <f>COUNTIF($DK$23:$DK$62,"&gt;=71")-COUNTIF($DK$23:$DK$62,"&gt;=81")</f>
        <v>0</v>
      </c>
      <c r="DQ34" s="608"/>
      <c r="EA34" s="344">
        <f t="shared" si="6"/>
        <v>12</v>
      </c>
      <c r="EB34" s="347">
        <f t="shared" si="7"/>
        <v>0</v>
      </c>
      <c r="EC34" s="91">
        <f t="shared" si="8"/>
        <v>0</v>
      </c>
      <c r="ED34" s="92">
        <f t="shared" si="9"/>
        <v>0</v>
      </c>
      <c r="EE34" s="93">
        <f t="shared" si="12"/>
        <v>0</v>
      </c>
      <c r="EG34" s="134"/>
    </row>
    <row r="35" spans="1:146" ht="13.2" customHeight="1" x14ac:dyDescent="0.2">
      <c r="A35" s="55">
        <v>13</v>
      </c>
      <c r="B35" s="130"/>
      <c r="C35" s="109">
        <f>アンケート集計!H16</f>
        <v>0</v>
      </c>
      <c r="D35" s="23" t="str">
        <f t="shared" si="13"/>
        <v>C</v>
      </c>
      <c r="E35" s="237"/>
      <c r="F35" s="238"/>
      <c r="G35" s="238"/>
      <c r="H35" s="286"/>
      <c r="I35" s="286"/>
      <c r="J35" s="237"/>
      <c r="K35" s="238"/>
      <c r="L35" s="238"/>
      <c r="M35" s="286"/>
      <c r="N35" s="255"/>
      <c r="O35" s="238"/>
      <c r="P35" s="238"/>
      <c r="Q35" s="239"/>
      <c r="R35" s="255"/>
      <c r="S35" s="238"/>
      <c r="T35" s="239"/>
      <c r="U35" s="255"/>
      <c r="V35" s="239"/>
      <c r="W35" s="131"/>
      <c r="X35" s="255"/>
      <c r="Y35" s="238"/>
      <c r="Z35" s="239"/>
      <c r="AA35" s="255"/>
      <c r="AB35" s="238"/>
      <c r="AC35" s="267"/>
      <c r="AD35" s="237"/>
      <c r="AE35" s="238"/>
      <c r="AF35" s="238"/>
      <c r="AG35" s="238"/>
      <c r="AH35" s="239"/>
      <c r="AI35" s="255"/>
      <c r="AJ35" s="238"/>
      <c r="AK35" s="238"/>
      <c r="AL35" s="238"/>
      <c r="AM35" s="238"/>
      <c r="AN35" s="238"/>
      <c r="AO35" s="238"/>
      <c r="AP35" s="238"/>
      <c r="AQ35" s="239"/>
      <c r="AR35" s="255"/>
      <c r="AS35" s="238"/>
      <c r="AT35" s="238"/>
      <c r="AU35" s="239"/>
      <c r="AV35" s="255"/>
      <c r="AW35" s="318"/>
      <c r="AX35" s="286"/>
      <c r="AY35" s="286"/>
      <c r="AZ35" s="267"/>
      <c r="BA35" s="113">
        <f t="shared" si="14"/>
        <v>0</v>
      </c>
      <c r="BB35" s="358" t="str">
        <f t="shared" si="15"/>
        <v>C</v>
      </c>
      <c r="BC35" s="114">
        <f t="shared" si="16"/>
        <v>0</v>
      </c>
      <c r="BD35" s="359" t="str">
        <f t="shared" si="17"/>
        <v>C</v>
      </c>
      <c r="BE35" s="113">
        <f t="shared" si="18"/>
        <v>0</v>
      </c>
      <c r="BF35" s="114">
        <f t="shared" si="19"/>
        <v>0</v>
      </c>
      <c r="BG35" s="114">
        <f t="shared" si="20"/>
        <v>0</v>
      </c>
      <c r="BH35" s="115">
        <f t="shared" si="21"/>
        <v>0</v>
      </c>
      <c r="BI35" s="116">
        <f t="shared" si="22"/>
        <v>0</v>
      </c>
      <c r="BJ35" s="508">
        <f t="shared" si="23"/>
        <v>16.196388261851013</v>
      </c>
      <c r="BK35" s="314"/>
      <c r="BL35" s="198"/>
      <c r="BM35" s="55">
        <f t="shared" si="0"/>
        <v>13</v>
      </c>
      <c r="BN35" s="108">
        <f t="shared" si="0"/>
        <v>0</v>
      </c>
      <c r="BO35" s="570">
        <f t="shared" si="24"/>
        <v>0</v>
      </c>
      <c r="BP35" s="571" t="str">
        <f t="shared" si="1"/>
        <v>C</v>
      </c>
      <c r="BQ35" s="571">
        <f t="shared" si="25"/>
        <v>0</v>
      </c>
      <c r="BR35" s="572" t="str">
        <f t="shared" si="1"/>
        <v>C</v>
      </c>
      <c r="BS35" s="570">
        <f t="shared" si="26"/>
        <v>0</v>
      </c>
      <c r="BT35" s="571">
        <f t="shared" si="2"/>
        <v>0</v>
      </c>
      <c r="BU35" s="571">
        <f t="shared" si="2"/>
        <v>0</v>
      </c>
      <c r="BV35" s="572">
        <f t="shared" si="2"/>
        <v>0</v>
      </c>
      <c r="BW35" s="555">
        <f t="shared" si="27"/>
        <v>0</v>
      </c>
      <c r="BX35" s="556">
        <f t="shared" si="28"/>
        <v>0</v>
      </c>
      <c r="BY35" s="555">
        <f t="shared" si="29"/>
        <v>0</v>
      </c>
      <c r="BZ35" s="557">
        <f t="shared" si="30"/>
        <v>0</v>
      </c>
      <c r="CA35" s="558">
        <f t="shared" si="31"/>
        <v>0</v>
      </c>
      <c r="CB35" s="557">
        <f t="shared" si="32"/>
        <v>0</v>
      </c>
      <c r="CC35" s="558">
        <f t="shared" si="33"/>
        <v>0</v>
      </c>
      <c r="CD35" s="557">
        <f t="shared" si="34"/>
        <v>0</v>
      </c>
      <c r="CE35" s="558">
        <f t="shared" si="35"/>
        <v>0</v>
      </c>
      <c r="CF35" s="557">
        <f t="shared" si="36"/>
        <v>0</v>
      </c>
      <c r="CG35" s="558">
        <f t="shared" si="37"/>
        <v>0</v>
      </c>
      <c r="CH35" s="557">
        <f t="shared" si="38"/>
        <v>0</v>
      </c>
      <c r="CI35" s="558">
        <f t="shared" si="39"/>
        <v>0</v>
      </c>
      <c r="CJ35" s="557">
        <f t="shared" si="40"/>
        <v>0</v>
      </c>
      <c r="CK35" s="558">
        <f t="shared" si="41"/>
        <v>0</v>
      </c>
      <c r="CL35" s="556">
        <f t="shared" si="42"/>
        <v>0</v>
      </c>
      <c r="CM35" s="555">
        <f t="shared" si="43"/>
        <v>0</v>
      </c>
      <c r="CN35" s="557">
        <f t="shared" si="44"/>
        <v>0</v>
      </c>
      <c r="CO35" s="559">
        <f t="shared" si="45"/>
        <v>0</v>
      </c>
      <c r="CP35" s="557">
        <f t="shared" si="46"/>
        <v>0</v>
      </c>
      <c r="CQ35" s="558">
        <f t="shared" si="47"/>
        <v>0</v>
      </c>
      <c r="CR35" s="557">
        <f t="shared" si="48"/>
        <v>0</v>
      </c>
      <c r="CS35" s="558">
        <f t="shared" si="49"/>
        <v>0</v>
      </c>
      <c r="CT35" s="560">
        <f t="shared" si="50"/>
        <v>0</v>
      </c>
      <c r="CU35" s="118"/>
      <c r="CV35" s="118"/>
      <c r="CW35" s="118"/>
      <c r="CX35" s="118"/>
      <c r="CY35" s="118"/>
      <c r="CZ35" s="118"/>
      <c r="DA35" s="118"/>
      <c r="DB35" s="118"/>
      <c r="DC35" s="118"/>
      <c r="DD35" s="118"/>
      <c r="DE35" s="118"/>
      <c r="DF35" s="118"/>
      <c r="DG35" s="118"/>
      <c r="DH35" s="335">
        <v>13</v>
      </c>
      <c r="DI35" s="334">
        <f t="shared" si="10"/>
        <v>13</v>
      </c>
      <c r="DJ35" s="340">
        <f t="shared" si="3"/>
        <v>0</v>
      </c>
      <c r="DK35" s="89">
        <f t="shared" si="4"/>
        <v>0</v>
      </c>
      <c r="DL35" s="209">
        <f t="shared" si="5"/>
        <v>16.196388261851013</v>
      </c>
      <c r="DM35" s="133"/>
      <c r="DN35" s="609" t="s">
        <v>252</v>
      </c>
      <c r="DO35" s="610"/>
      <c r="DP35" s="607">
        <f>COUNTIF($DK$23:$DK$62,"&gt;=81")-COUNTIF($DK$23:$DK$62,"&gt;=91")</f>
        <v>0</v>
      </c>
      <c r="DQ35" s="608"/>
      <c r="DY35" s="186"/>
      <c r="EA35" s="344">
        <f t="shared" si="6"/>
        <v>13</v>
      </c>
      <c r="EB35" s="347">
        <f t="shared" si="7"/>
        <v>0</v>
      </c>
      <c r="EC35" s="91">
        <f t="shared" si="8"/>
        <v>0</v>
      </c>
      <c r="ED35" s="92">
        <f t="shared" si="9"/>
        <v>0</v>
      </c>
      <c r="EE35" s="93">
        <f t="shared" si="12"/>
        <v>0</v>
      </c>
      <c r="EG35" s="121"/>
    </row>
    <row r="36" spans="1:146" ht="13.2" customHeight="1" thickBot="1" x14ac:dyDescent="0.25">
      <c r="A36" s="95">
        <v>14</v>
      </c>
      <c r="B36" s="126"/>
      <c r="C36" s="97">
        <f>アンケート集計!H17</f>
        <v>0</v>
      </c>
      <c r="D36" s="422" t="str">
        <f t="shared" si="13"/>
        <v>C</v>
      </c>
      <c r="E36" s="234"/>
      <c r="F36" s="235"/>
      <c r="G36" s="235"/>
      <c r="H36" s="285"/>
      <c r="I36" s="285"/>
      <c r="J36" s="234"/>
      <c r="K36" s="235"/>
      <c r="L36" s="235"/>
      <c r="M36" s="285"/>
      <c r="N36" s="254"/>
      <c r="O36" s="235"/>
      <c r="P36" s="235"/>
      <c r="Q36" s="236"/>
      <c r="R36" s="254"/>
      <c r="S36" s="235"/>
      <c r="T36" s="236"/>
      <c r="U36" s="254"/>
      <c r="V36" s="236"/>
      <c r="W36" s="128"/>
      <c r="X36" s="254"/>
      <c r="Y36" s="235"/>
      <c r="Z36" s="236"/>
      <c r="AA36" s="254"/>
      <c r="AB36" s="235"/>
      <c r="AC36" s="266"/>
      <c r="AD36" s="234"/>
      <c r="AE36" s="235"/>
      <c r="AF36" s="235"/>
      <c r="AG36" s="235"/>
      <c r="AH36" s="236"/>
      <c r="AI36" s="254"/>
      <c r="AJ36" s="235"/>
      <c r="AK36" s="235"/>
      <c r="AL36" s="235"/>
      <c r="AM36" s="235"/>
      <c r="AN36" s="235"/>
      <c r="AO36" s="235"/>
      <c r="AP36" s="235"/>
      <c r="AQ36" s="236"/>
      <c r="AR36" s="254"/>
      <c r="AS36" s="235"/>
      <c r="AT36" s="235"/>
      <c r="AU36" s="236"/>
      <c r="AV36" s="254"/>
      <c r="AW36" s="317"/>
      <c r="AX36" s="285"/>
      <c r="AY36" s="285"/>
      <c r="AZ36" s="266"/>
      <c r="BA36" s="101">
        <f t="shared" si="14"/>
        <v>0</v>
      </c>
      <c r="BB36" s="360" t="str">
        <f t="shared" si="15"/>
        <v>C</v>
      </c>
      <c r="BC36" s="102">
        <f t="shared" si="16"/>
        <v>0</v>
      </c>
      <c r="BD36" s="361" t="str">
        <f t="shared" si="17"/>
        <v>C</v>
      </c>
      <c r="BE36" s="101">
        <f t="shared" si="18"/>
        <v>0</v>
      </c>
      <c r="BF36" s="102">
        <f t="shared" si="19"/>
        <v>0</v>
      </c>
      <c r="BG36" s="102">
        <f t="shared" si="20"/>
        <v>0</v>
      </c>
      <c r="BH36" s="103">
        <f t="shared" si="21"/>
        <v>0</v>
      </c>
      <c r="BI36" s="104">
        <f t="shared" si="22"/>
        <v>0</v>
      </c>
      <c r="BJ36" s="507">
        <f t="shared" si="23"/>
        <v>16.196388261851013</v>
      </c>
      <c r="BK36" s="314"/>
      <c r="BL36" s="198"/>
      <c r="BM36" s="95">
        <f t="shared" si="0"/>
        <v>14</v>
      </c>
      <c r="BN36" s="96">
        <f t="shared" si="0"/>
        <v>0</v>
      </c>
      <c r="BO36" s="561">
        <f t="shared" si="24"/>
        <v>0</v>
      </c>
      <c r="BP36" s="562" t="str">
        <f t="shared" si="1"/>
        <v>C</v>
      </c>
      <c r="BQ36" s="562">
        <f t="shared" si="25"/>
        <v>0</v>
      </c>
      <c r="BR36" s="563" t="str">
        <f t="shared" si="1"/>
        <v>C</v>
      </c>
      <c r="BS36" s="561">
        <f t="shared" si="26"/>
        <v>0</v>
      </c>
      <c r="BT36" s="562">
        <f t="shared" si="2"/>
        <v>0</v>
      </c>
      <c r="BU36" s="562">
        <f t="shared" si="2"/>
        <v>0</v>
      </c>
      <c r="BV36" s="563">
        <f t="shared" si="2"/>
        <v>0</v>
      </c>
      <c r="BW36" s="564">
        <f t="shared" si="27"/>
        <v>0</v>
      </c>
      <c r="BX36" s="565">
        <f t="shared" si="28"/>
        <v>0</v>
      </c>
      <c r="BY36" s="564">
        <f t="shared" si="29"/>
        <v>0</v>
      </c>
      <c r="BZ36" s="566">
        <f t="shared" si="30"/>
        <v>0</v>
      </c>
      <c r="CA36" s="567">
        <f t="shared" si="31"/>
        <v>0</v>
      </c>
      <c r="CB36" s="566">
        <f t="shared" si="32"/>
        <v>0</v>
      </c>
      <c r="CC36" s="567">
        <f t="shared" si="33"/>
        <v>0</v>
      </c>
      <c r="CD36" s="566">
        <f t="shared" si="34"/>
        <v>0</v>
      </c>
      <c r="CE36" s="567">
        <f t="shared" si="35"/>
        <v>0</v>
      </c>
      <c r="CF36" s="566">
        <f t="shared" si="36"/>
        <v>0</v>
      </c>
      <c r="CG36" s="567">
        <f t="shared" si="37"/>
        <v>0</v>
      </c>
      <c r="CH36" s="566">
        <f t="shared" si="38"/>
        <v>0</v>
      </c>
      <c r="CI36" s="567">
        <f t="shared" si="39"/>
        <v>0</v>
      </c>
      <c r="CJ36" s="566">
        <f t="shared" si="40"/>
        <v>0</v>
      </c>
      <c r="CK36" s="567">
        <f t="shared" si="41"/>
        <v>0</v>
      </c>
      <c r="CL36" s="565">
        <f t="shared" si="42"/>
        <v>0</v>
      </c>
      <c r="CM36" s="564">
        <f t="shared" si="43"/>
        <v>0</v>
      </c>
      <c r="CN36" s="566">
        <f t="shared" si="44"/>
        <v>0</v>
      </c>
      <c r="CO36" s="568">
        <f t="shared" si="45"/>
        <v>0</v>
      </c>
      <c r="CP36" s="566">
        <f t="shared" si="46"/>
        <v>0</v>
      </c>
      <c r="CQ36" s="567">
        <f t="shared" si="47"/>
        <v>0</v>
      </c>
      <c r="CR36" s="566">
        <f t="shared" si="48"/>
        <v>0</v>
      </c>
      <c r="CS36" s="567">
        <f t="shared" si="49"/>
        <v>0</v>
      </c>
      <c r="CT36" s="569">
        <f t="shared" si="50"/>
        <v>0</v>
      </c>
      <c r="CU36" s="118"/>
      <c r="CV36" s="118"/>
      <c r="CW36" s="118"/>
      <c r="CX36" s="118"/>
      <c r="CY36" s="118"/>
      <c r="CZ36" s="118"/>
      <c r="DA36" s="118"/>
      <c r="DB36" s="118"/>
      <c r="DC36" s="118"/>
      <c r="DD36" s="118"/>
      <c r="DE36" s="118"/>
      <c r="DF36" s="118"/>
      <c r="DG36" s="118"/>
      <c r="DH36" s="335">
        <v>14</v>
      </c>
      <c r="DI36" s="334">
        <f t="shared" si="10"/>
        <v>14</v>
      </c>
      <c r="DJ36" s="340">
        <f t="shared" si="3"/>
        <v>0</v>
      </c>
      <c r="DK36" s="89">
        <f t="shared" si="4"/>
        <v>0</v>
      </c>
      <c r="DL36" s="209">
        <f t="shared" si="5"/>
        <v>16.196388261851013</v>
      </c>
      <c r="DM36" s="133"/>
      <c r="DN36" s="611" t="s">
        <v>253</v>
      </c>
      <c r="DO36" s="612"/>
      <c r="DP36" s="613">
        <f>COUNTIF($DK$23:$DK$62,"&gt;=91")-COUNTIF($DK$23:$DK$62,"&gt;=101")</f>
        <v>0</v>
      </c>
      <c r="DQ36" s="614"/>
      <c r="EA36" s="344">
        <f t="shared" si="6"/>
        <v>14</v>
      </c>
      <c r="EB36" s="347">
        <f t="shared" si="7"/>
        <v>0</v>
      </c>
      <c r="EC36" s="91">
        <f t="shared" si="8"/>
        <v>0</v>
      </c>
      <c r="ED36" s="92">
        <f t="shared" si="9"/>
        <v>0</v>
      </c>
      <c r="EE36" s="93">
        <f t="shared" si="12"/>
        <v>0</v>
      </c>
    </row>
    <row r="37" spans="1:146" ht="13.2" customHeight="1" thickBot="1" x14ac:dyDescent="0.25">
      <c r="A37" s="55">
        <v>15</v>
      </c>
      <c r="B37" s="130"/>
      <c r="C37" s="109">
        <f>アンケート集計!H18</f>
        <v>0</v>
      </c>
      <c r="D37" s="23" t="str">
        <f t="shared" si="13"/>
        <v>C</v>
      </c>
      <c r="E37" s="237"/>
      <c r="F37" s="238"/>
      <c r="G37" s="238"/>
      <c r="H37" s="286"/>
      <c r="I37" s="286"/>
      <c r="J37" s="237"/>
      <c r="K37" s="238"/>
      <c r="L37" s="238"/>
      <c r="M37" s="286"/>
      <c r="N37" s="255"/>
      <c r="O37" s="238"/>
      <c r="P37" s="238"/>
      <c r="Q37" s="239"/>
      <c r="R37" s="255"/>
      <c r="S37" s="238"/>
      <c r="T37" s="239"/>
      <c r="U37" s="255"/>
      <c r="V37" s="239"/>
      <c r="W37" s="131"/>
      <c r="X37" s="255"/>
      <c r="Y37" s="238"/>
      <c r="Z37" s="239"/>
      <c r="AA37" s="255"/>
      <c r="AB37" s="238"/>
      <c r="AC37" s="267"/>
      <c r="AD37" s="237"/>
      <c r="AE37" s="238"/>
      <c r="AF37" s="238"/>
      <c r="AG37" s="238"/>
      <c r="AH37" s="239"/>
      <c r="AI37" s="255"/>
      <c r="AJ37" s="238"/>
      <c r="AK37" s="238"/>
      <c r="AL37" s="238"/>
      <c r="AM37" s="238"/>
      <c r="AN37" s="238"/>
      <c r="AO37" s="238"/>
      <c r="AP37" s="238"/>
      <c r="AQ37" s="239"/>
      <c r="AR37" s="255"/>
      <c r="AS37" s="238"/>
      <c r="AT37" s="238"/>
      <c r="AU37" s="239"/>
      <c r="AV37" s="255"/>
      <c r="AW37" s="318"/>
      <c r="AX37" s="286"/>
      <c r="AY37" s="286"/>
      <c r="AZ37" s="267"/>
      <c r="BA37" s="113">
        <f t="shared" si="14"/>
        <v>0</v>
      </c>
      <c r="BB37" s="358" t="str">
        <f t="shared" si="15"/>
        <v>C</v>
      </c>
      <c r="BC37" s="114">
        <f t="shared" si="16"/>
        <v>0</v>
      </c>
      <c r="BD37" s="359" t="str">
        <f t="shared" si="17"/>
        <v>C</v>
      </c>
      <c r="BE37" s="113">
        <f t="shared" si="18"/>
        <v>0</v>
      </c>
      <c r="BF37" s="114">
        <f t="shared" si="19"/>
        <v>0</v>
      </c>
      <c r="BG37" s="114">
        <f t="shared" si="20"/>
        <v>0</v>
      </c>
      <c r="BH37" s="115">
        <f t="shared" si="21"/>
        <v>0</v>
      </c>
      <c r="BI37" s="116">
        <f t="shared" si="22"/>
        <v>0</v>
      </c>
      <c r="BJ37" s="508">
        <f t="shared" si="23"/>
        <v>16.196388261851013</v>
      </c>
      <c r="BK37" s="314"/>
      <c r="BL37" s="198"/>
      <c r="BM37" s="55">
        <f t="shared" si="0"/>
        <v>15</v>
      </c>
      <c r="BN37" s="108">
        <f t="shared" si="0"/>
        <v>0</v>
      </c>
      <c r="BO37" s="570">
        <f t="shared" si="24"/>
        <v>0</v>
      </c>
      <c r="BP37" s="571" t="str">
        <f t="shared" si="1"/>
        <v>C</v>
      </c>
      <c r="BQ37" s="571">
        <f t="shared" si="25"/>
        <v>0</v>
      </c>
      <c r="BR37" s="572" t="str">
        <f t="shared" si="1"/>
        <v>C</v>
      </c>
      <c r="BS37" s="570">
        <f t="shared" si="26"/>
        <v>0</v>
      </c>
      <c r="BT37" s="571">
        <f t="shared" si="2"/>
        <v>0</v>
      </c>
      <c r="BU37" s="571">
        <f t="shared" si="2"/>
        <v>0</v>
      </c>
      <c r="BV37" s="572">
        <f t="shared" si="2"/>
        <v>0</v>
      </c>
      <c r="BW37" s="555">
        <f t="shared" si="27"/>
        <v>0</v>
      </c>
      <c r="BX37" s="556">
        <f t="shared" si="28"/>
        <v>0</v>
      </c>
      <c r="BY37" s="555">
        <f t="shared" si="29"/>
        <v>0</v>
      </c>
      <c r="BZ37" s="557">
        <f t="shared" si="30"/>
        <v>0</v>
      </c>
      <c r="CA37" s="558">
        <f t="shared" si="31"/>
        <v>0</v>
      </c>
      <c r="CB37" s="557">
        <f t="shared" si="32"/>
        <v>0</v>
      </c>
      <c r="CC37" s="558">
        <f t="shared" si="33"/>
        <v>0</v>
      </c>
      <c r="CD37" s="557">
        <f t="shared" si="34"/>
        <v>0</v>
      </c>
      <c r="CE37" s="558">
        <f t="shared" si="35"/>
        <v>0</v>
      </c>
      <c r="CF37" s="557">
        <f t="shared" si="36"/>
        <v>0</v>
      </c>
      <c r="CG37" s="558">
        <f t="shared" si="37"/>
        <v>0</v>
      </c>
      <c r="CH37" s="557">
        <f t="shared" si="38"/>
        <v>0</v>
      </c>
      <c r="CI37" s="558">
        <f t="shared" si="39"/>
        <v>0</v>
      </c>
      <c r="CJ37" s="557">
        <f t="shared" si="40"/>
        <v>0</v>
      </c>
      <c r="CK37" s="558">
        <f t="shared" si="41"/>
        <v>0</v>
      </c>
      <c r="CL37" s="556">
        <f t="shared" si="42"/>
        <v>0</v>
      </c>
      <c r="CM37" s="555">
        <f t="shared" si="43"/>
        <v>0</v>
      </c>
      <c r="CN37" s="557">
        <f t="shared" si="44"/>
        <v>0</v>
      </c>
      <c r="CO37" s="559">
        <f t="shared" si="45"/>
        <v>0</v>
      </c>
      <c r="CP37" s="557">
        <f t="shared" si="46"/>
        <v>0</v>
      </c>
      <c r="CQ37" s="558">
        <f t="shared" si="47"/>
        <v>0</v>
      </c>
      <c r="CR37" s="557">
        <f t="shared" si="48"/>
        <v>0</v>
      </c>
      <c r="CS37" s="558">
        <f t="shared" si="49"/>
        <v>0</v>
      </c>
      <c r="CT37" s="560">
        <f t="shared" si="50"/>
        <v>0</v>
      </c>
      <c r="CU37" s="118"/>
      <c r="CV37" s="118"/>
      <c r="CW37" s="118"/>
      <c r="CX37" s="118"/>
      <c r="CY37" s="118"/>
      <c r="CZ37" s="118"/>
      <c r="DA37" s="118"/>
      <c r="DB37" s="118"/>
      <c r="DC37" s="118"/>
      <c r="DD37" s="118"/>
      <c r="DE37" s="118"/>
      <c r="DF37" s="118"/>
      <c r="DG37" s="118"/>
      <c r="DH37" s="335">
        <v>15</v>
      </c>
      <c r="DI37" s="334">
        <f t="shared" si="10"/>
        <v>15</v>
      </c>
      <c r="DJ37" s="340">
        <f t="shared" si="3"/>
        <v>0</v>
      </c>
      <c r="DK37" s="89">
        <f t="shared" si="4"/>
        <v>0</v>
      </c>
      <c r="DL37" s="209">
        <f t="shared" si="5"/>
        <v>16.196388261851013</v>
      </c>
      <c r="DM37" s="133"/>
      <c r="DN37" s="615" t="s">
        <v>254</v>
      </c>
      <c r="DO37" s="616"/>
      <c r="DP37" s="617">
        <f>SUM(DP27:DQ36)</f>
        <v>40</v>
      </c>
      <c r="DQ37" s="618"/>
      <c r="EA37" s="344">
        <f t="shared" si="6"/>
        <v>15</v>
      </c>
      <c r="EB37" s="347">
        <f t="shared" si="7"/>
        <v>0</v>
      </c>
      <c r="EC37" s="91">
        <f t="shared" si="8"/>
        <v>0</v>
      </c>
      <c r="ED37" s="92">
        <f t="shared" si="9"/>
        <v>0</v>
      </c>
      <c r="EE37" s="93">
        <f t="shared" si="12"/>
        <v>0</v>
      </c>
    </row>
    <row r="38" spans="1:146" ht="13.2" customHeight="1" x14ac:dyDescent="0.2">
      <c r="A38" s="95">
        <v>16</v>
      </c>
      <c r="B38" s="126"/>
      <c r="C38" s="97">
        <f>アンケート集計!H19</f>
        <v>0</v>
      </c>
      <c r="D38" s="422" t="str">
        <f t="shared" si="13"/>
        <v>C</v>
      </c>
      <c r="E38" s="234"/>
      <c r="F38" s="235"/>
      <c r="G38" s="235"/>
      <c r="H38" s="285"/>
      <c r="I38" s="285"/>
      <c r="J38" s="234"/>
      <c r="K38" s="235"/>
      <c r="L38" s="235"/>
      <c r="M38" s="285"/>
      <c r="N38" s="254"/>
      <c r="O38" s="235"/>
      <c r="P38" s="235"/>
      <c r="Q38" s="236"/>
      <c r="R38" s="254"/>
      <c r="S38" s="235"/>
      <c r="T38" s="236"/>
      <c r="U38" s="254"/>
      <c r="V38" s="236"/>
      <c r="W38" s="128"/>
      <c r="X38" s="254"/>
      <c r="Y38" s="235"/>
      <c r="Z38" s="236"/>
      <c r="AA38" s="254"/>
      <c r="AB38" s="235"/>
      <c r="AC38" s="266"/>
      <c r="AD38" s="234"/>
      <c r="AE38" s="235"/>
      <c r="AF38" s="235"/>
      <c r="AG38" s="235"/>
      <c r="AH38" s="236"/>
      <c r="AI38" s="254"/>
      <c r="AJ38" s="235"/>
      <c r="AK38" s="235"/>
      <c r="AL38" s="235"/>
      <c r="AM38" s="235"/>
      <c r="AN38" s="235"/>
      <c r="AO38" s="235"/>
      <c r="AP38" s="235"/>
      <c r="AQ38" s="236"/>
      <c r="AR38" s="254"/>
      <c r="AS38" s="235"/>
      <c r="AT38" s="235"/>
      <c r="AU38" s="236"/>
      <c r="AV38" s="254"/>
      <c r="AW38" s="317"/>
      <c r="AX38" s="285"/>
      <c r="AY38" s="285"/>
      <c r="AZ38" s="266"/>
      <c r="BA38" s="101">
        <f t="shared" si="14"/>
        <v>0</v>
      </c>
      <c r="BB38" s="360" t="str">
        <f t="shared" si="15"/>
        <v>C</v>
      </c>
      <c r="BC38" s="102">
        <f t="shared" si="16"/>
        <v>0</v>
      </c>
      <c r="BD38" s="361" t="str">
        <f t="shared" si="17"/>
        <v>C</v>
      </c>
      <c r="BE38" s="101">
        <f t="shared" si="18"/>
        <v>0</v>
      </c>
      <c r="BF38" s="102">
        <f t="shared" si="19"/>
        <v>0</v>
      </c>
      <c r="BG38" s="102">
        <f t="shared" si="20"/>
        <v>0</v>
      </c>
      <c r="BH38" s="103">
        <f t="shared" si="21"/>
        <v>0</v>
      </c>
      <c r="BI38" s="104">
        <f t="shared" si="22"/>
        <v>0</v>
      </c>
      <c r="BJ38" s="507">
        <f t="shared" si="23"/>
        <v>16.196388261851013</v>
      </c>
      <c r="BK38" s="314"/>
      <c r="BL38" s="198"/>
      <c r="BM38" s="95">
        <f t="shared" si="0"/>
        <v>16</v>
      </c>
      <c r="BN38" s="96">
        <f t="shared" si="0"/>
        <v>0</v>
      </c>
      <c r="BO38" s="561">
        <f t="shared" si="24"/>
        <v>0</v>
      </c>
      <c r="BP38" s="562" t="str">
        <f t="shared" si="1"/>
        <v>C</v>
      </c>
      <c r="BQ38" s="562">
        <f t="shared" si="25"/>
        <v>0</v>
      </c>
      <c r="BR38" s="563" t="str">
        <f t="shared" si="1"/>
        <v>C</v>
      </c>
      <c r="BS38" s="561">
        <f t="shared" si="26"/>
        <v>0</v>
      </c>
      <c r="BT38" s="562">
        <f t="shared" si="2"/>
        <v>0</v>
      </c>
      <c r="BU38" s="562">
        <f t="shared" si="2"/>
        <v>0</v>
      </c>
      <c r="BV38" s="563">
        <f t="shared" si="2"/>
        <v>0</v>
      </c>
      <c r="BW38" s="564">
        <f t="shared" si="27"/>
        <v>0</v>
      </c>
      <c r="BX38" s="565">
        <f t="shared" si="28"/>
        <v>0</v>
      </c>
      <c r="BY38" s="564">
        <f t="shared" si="29"/>
        <v>0</v>
      </c>
      <c r="BZ38" s="566">
        <f t="shared" si="30"/>
        <v>0</v>
      </c>
      <c r="CA38" s="567">
        <f t="shared" si="31"/>
        <v>0</v>
      </c>
      <c r="CB38" s="566">
        <f t="shared" si="32"/>
        <v>0</v>
      </c>
      <c r="CC38" s="567">
        <f t="shared" si="33"/>
        <v>0</v>
      </c>
      <c r="CD38" s="566">
        <f t="shared" si="34"/>
        <v>0</v>
      </c>
      <c r="CE38" s="567">
        <f t="shared" si="35"/>
        <v>0</v>
      </c>
      <c r="CF38" s="566">
        <f t="shared" si="36"/>
        <v>0</v>
      </c>
      <c r="CG38" s="567">
        <f t="shared" si="37"/>
        <v>0</v>
      </c>
      <c r="CH38" s="566">
        <f t="shared" si="38"/>
        <v>0</v>
      </c>
      <c r="CI38" s="567">
        <f t="shared" si="39"/>
        <v>0</v>
      </c>
      <c r="CJ38" s="566">
        <f t="shared" si="40"/>
        <v>0</v>
      </c>
      <c r="CK38" s="567">
        <f t="shared" si="41"/>
        <v>0</v>
      </c>
      <c r="CL38" s="565">
        <f t="shared" si="42"/>
        <v>0</v>
      </c>
      <c r="CM38" s="564">
        <f t="shared" si="43"/>
        <v>0</v>
      </c>
      <c r="CN38" s="566">
        <f t="shared" si="44"/>
        <v>0</v>
      </c>
      <c r="CO38" s="568">
        <f t="shared" si="45"/>
        <v>0</v>
      </c>
      <c r="CP38" s="566">
        <f t="shared" si="46"/>
        <v>0</v>
      </c>
      <c r="CQ38" s="567">
        <f t="shared" si="47"/>
        <v>0</v>
      </c>
      <c r="CR38" s="566">
        <f t="shared" si="48"/>
        <v>0</v>
      </c>
      <c r="CS38" s="567">
        <f t="shared" si="49"/>
        <v>0</v>
      </c>
      <c r="CT38" s="569">
        <f t="shared" si="50"/>
        <v>0</v>
      </c>
      <c r="CU38" s="118"/>
      <c r="CV38" s="118"/>
      <c r="CW38" s="118"/>
      <c r="CX38" s="118"/>
      <c r="CY38" s="118"/>
      <c r="CZ38" s="118"/>
      <c r="DA38" s="118"/>
      <c r="DB38" s="118"/>
      <c r="DC38" s="118"/>
      <c r="DD38" s="118"/>
      <c r="DE38" s="118"/>
      <c r="DF38" s="118"/>
      <c r="DG38" s="118"/>
      <c r="DH38" s="335">
        <v>16</v>
      </c>
      <c r="DI38" s="334">
        <f t="shared" si="10"/>
        <v>16</v>
      </c>
      <c r="DJ38" s="340">
        <f t="shared" si="3"/>
        <v>0</v>
      </c>
      <c r="DK38" s="89">
        <f t="shared" si="4"/>
        <v>0</v>
      </c>
      <c r="DL38" s="209">
        <f t="shared" si="5"/>
        <v>16.196388261851013</v>
      </c>
      <c r="DM38" s="133"/>
      <c r="EA38" s="344">
        <f t="shared" si="6"/>
        <v>16</v>
      </c>
      <c r="EB38" s="347">
        <f t="shared" si="7"/>
        <v>0</v>
      </c>
      <c r="EC38" s="91">
        <f t="shared" si="8"/>
        <v>0</v>
      </c>
      <c r="ED38" s="92">
        <f t="shared" si="9"/>
        <v>0</v>
      </c>
      <c r="EE38" s="93">
        <f t="shared" si="12"/>
        <v>0</v>
      </c>
    </row>
    <row r="39" spans="1:146" ht="13.2" customHeight="1" x14ac:dyDescent="0.2">
      <c r="A39" s="55">
        <v>17</v>
      </c>
      <c r="B39" s="130"/>
      <c r="C39" s="109">
        <f>アンケート集計!H20</f>
        <v>0</v>
      </c>
      <c r="D39" s="23" t="str">
        <f t="shared" si="13"/>
        <v>C</v>
      </c>
      <c r="E39" s="237"/>
      <c r="F39" s="238"/>
      <c r="G39" s="238"/>
      <c r="H39" s="286"/>
      <c r="I39" s="286"/>
      <c r="J39" s="237"/>
      <c r="K39" s="238"/>
      <c r="L39" s="238"/>
      <c r="M39" s="286"/>
      <c r="N39" s="255"/>
      <c r="O39" s="238"/>
      <c r="P39" s="238"/>
      <c r="Q39" s="239"/>
      <c r="R39" s="255"/>
      <c r="S39" s="238"/>
      <c r="T39" s="239"/>
      <c r="U39" s="255"/>
      <c r="V39" s="239"/>
      <c r="W39" s="131"/>
      <c r="X39" s="255"/>
      <c r="Y39" s="238"/>
      <c r="Z39" s="239"/>
      <c r="AA39" s="255"/>
      <c r="AB39" s="238"/>
      <c r="AC39" s="267"/>
      <c r="AD39" s="237"/>
      <c r="AE39" s="238"/>
      <c r="AF39" s="238"/>
      <c r="AG39" s="238"/>
      <c r="AH39" s="239"/>
      <c r="AI39" s="255"/>
      <c r="AJ39" s="238"/>
      <c r="AK39" s="238"/>
      <c r="AL39" s="238"/>
      <c r="AM39" s="238"/>
      <c r="AN39" s="238"/>
      <c r="AO39" s="238"/>
      <c r="AP39" s="238"/>
      <c r="AQ39" s="239"/>
      <c r="AR39" s="255"/>
      <c r="AS39" s="238"/>
      <c r="AT39" s="238"/>
      <c r="AU39" s="239"/>
      <c r="AV39" s="255"/>
      <c r="AW39" s="318"/>
      <c r="AX39" s="286"/>
      <c r="AY39" s="286"/>
      <c r="AZ39" s="267"/>
      <c r="BA39" s="113">
        <f t="shared" si="14"/>
        <v>0</v>
      </c>
      <c r="BB39" s="358" t="str">
        <f t="shared" si="15"/>
        <v>C</v>
      </c>
      <c r="BC39" s="114">
        <f t="shared" si="16"/>
        <v>0</v>
      </c>
      <c r="BD39" s="359" t="str">
        <f t="shared" si="17"/>
        <v>C</v>
      </c>
      <c r="BE39" s="113">
        <f t="shared" si="18"/>
        <v>0</v>
      </c>
      <c r="BF39" s="114">
        <f t="shared" si="19"/>
        <v>0</v>
      </c>
      <c r="BG39" s="114">
        <f t="shared" si="20"/>
        <v>0</v>
      </c>
      <c r="BH39" s="115">
        <f t="shared" si="21"/>
        <v>0</v>
      </c>
      <c r="BI39" s="116">
        <f t="shared" si="22"/>
        <v>0</v>
      </c>
      <c r="BJ39" s="508">
        <f t="shared" si="23"/>
        <v>16.196388261851013</v>
      </c>
      <c r="BK39" s="314"/>
      <c r="BL39" s="198"/>
      <c r="BM39" s="55">
        <f t="shared" si="0"/>
        <v>17</v>
      </c>
      <c r="BN39" s="108">
        <f t="shared" si="0"/>
        <v>0</v>
      </c>
      <c r="BO39" s="570">
        <f t="shared" si="24"/>
        <v>0</v>
      </c>
      <c r="BP39" s="571" t="str">
        <f t="shared" ref="BP39:BR62" si="51">BB39</f>
        <v>C</v>
      </c>
      <c r="BQ39" s="571">
        <f t="shared" si="25"/>
        <v>0</v>
      </c>
      <c r="BR39" s="572" t="str">
        <f t="shared" si="51"/>
        <v>C</v>
      </c>
      <c r="BS39" s="570">
        <f t="shared" si="26"/>
        <v>0</v>
      </c>
      <c r="BT39" s="571">
        <f t="shared" ref="BT39:BV62" si="52">BF39/20*100</f>
        <v>0</v>
      </c>
      <c r="BU39" s="571">
        <f t="shared" si="52"/>
        <v>0</v>
      </c>
      <c r="BV39" s="572">
        <f t="shared" si="52"/>
        <v>0</v>
      </c>
      <c r="BW39" s="555">
        <f t="shared" si="27"/>
        <v>0</v>
      </c>
      <c r="BX39" s="556">
        <f t="shared" si="28"/>
        <v>0</v>
      </c>
      <c r="BY39" s="555">
        <f t="shared" si="29"/>
        <v>0</v>
      </c>
      <c r="BZ39" s="557">
        <f t="shared" si="30"/>
        <v>0</v>
      </c>
      <c r="CA39" s="558">
        <f t="shared" si="31"/>
        <v>0</v>
      </c>
      <c r="CB39" s="557">
        <f t="shared" si="32"/>
        <v>0</v>
      </c>
      <c r="CC39" s="558">
        <f t="shared" si="33"/>
        <v>0</v>
      </c>
      <c r="CD39" s="557">
        <f t="shared" si="34"/>
        <v>0</v>
      </c>
      <c r="CE39" s="558">
        <f t="shared" si="35"/>
        <v>0</v>
      </c>
      <c r="CF39" s="557">
        <f t="shared" si="36"/>
        <v>0</v>
      </c>
      <c r="CG39" s="558">
        <f t="shared" si="37"/>
        <v>0</v>
      </c>
      <c r="CH39" s="557">
        <f t="shared" si="38"/>
        <v>0</v>
      </c>
      <c r="CI39" s="558">
        <f t="shared" si="39"/>
        <v>0</v>
      </c>
      <c r="CJ39" s="557">
        <f t="shared" si="40"/>
        <v>0</v>
      </c>
      <c r="CK39" s="558">
        <f t="shared" si="41"/>
        <v>0</v>
      </c>
      <c r="CL39" s="556">
        <f t="shared" si="42"/>
        <v>0</v>
      </c>
      <c r="CM39" s="555">
        <f t="shared" si="43"/>
        <v>0</v>
      </c>
      <c r="CN39" s="557">
        <f t="shared" si="44"/>
        <v>0</v>
      </c>
      <c r="CO39" s="559">
        <f t="shared" si="45"/>
        <v>0</v>
      </c>
      <c r="CP39" s="557">
        <f t="shared" si="46"/>
        <v>0</v>
      </c>
      <c r="CQ39" s="558">
        <f t="shared" si="47"/>
        <v>0</v>
      </c>
      <c r="CR39" s="557">
        <f t="shared" si="48"/>
        <v>0</v>
      </c>
      <c r="CS39" s="558">
        <f t="shared" si="49"/>
        <v>0</v>
      </c>
      <c r="CT39" s="560">
        <f t="shared" si="50"/>
        <v>0</v>
      </c>
      <c r="CU39" s="118"/>
      <c r="CV39" s="118"/>
      <c r="CW39" s="118"/>
      <c r="CX39" s="118"/>
      <c r="CY39" s="118"/>
      <c r="CZ39" s="118"/>
      <c r="DA39" s="118"/>
      <c r="DB39" s="118"/>
      <c r="DC39" s="118"/>
      <c r="DD39" s="118"/>
      <c r="DE39" s="118"/>
      <c r="DF39" s="118"/>
      <c r="DG39" s="118"/>
      <c r="DH39" s="335">
        <v>17</v>
      </c>
      <c r="DI39" s="334">
        <f t="shared" si="10"/>
        <v>17</v>
      </c>
      <c r="DJ39" s="340">
        <f t="shared" si="3"/>
        <v>0</v>
      </c>
      <c r="DK39" s="89">
        <f t="shared" si="4"/>
        <v>0</v>
      </c>
      <c r="DL39" s="209">
        <f t="shared" si="5"/>
        <v>16.196388261851013</v>
      </c>
      <c r="DM39" s="396"/>
      <c r="DN39" s="397"/>
      <c r="DO39" s="397"/>
      <c r="DP39" s="397"/>
      <c r="DQ39" s="397"/>
      <c r="DR39" s="397"/>
      <c r="DS39" s="397"/>
      <c r="DT39" s="397"/>
      <c r="DU39" s="397"/>
      <c r="DV39" s="397"/>
      <c r="DW39" s="397"/>
      <c r="DX39" s="397"/>
      <c r="DY39" s="397"/>
      <c r="DZ39" s="398"/>
      <c r="EA39" s="344">
        <f t="shared" si="6"/>
        <v>17</v>
      </c>
      <c r="EB39" s="347">
        <f t="shared" si="7"/>
        <v>0</v>
      </c>
      <c r="EC39" s="91">
        <f t="shared" si="8"/>
        <v>0</v>
      </c>
      <c r="ED39" s="92">
        <f t="shared" si="9"/>
        <v>0</v>
      </c>
      <c r="EE39" s="93">
        <f t="shared" si="12"/>
        <v>0</v>
      </c>
    </row>
    <row r="40" spans="1:146" ht="13.2" customHeight="1" x14ac:dyDescent="0.2">
      <c r="A40" s="95">
        <v>18</v>
      </c>
      <c r="B40" s="126"/>
      <c r="C40" s="97">
        <f>アンケート集計!H21</f>
        <v>0</v>
      </c>
      <c r="D40" s="422" t="str">
        <f t="shared" si="13"/>
        <v>C</v>
      </c>
      <c r="E40" s="234"/>
      <c r="F40" s="235"/>
      <c r="G40" s="235"/>
      <c r="H40" s="285"/>
      <c r="I40" s="285"/>
      <c r="J40" s="234"/>
      <c r="K40" s="235"/>
      <c r="L40" s="235"/>
      <c r="M40" s="285"/>
      <c r="N40" s="254"/>
      <c r="O40" s="235"/>
      <c r="P40" s="235"/>
      <c r="Q40" s="236"/>
      <c r="R40" s="254"/>
      <c r="S40" s="235"/>
      <c r="T40" s="236"/>
      <c r="U40" s="254"/>
      <c r="V40" s="236"/>
      <c r="W40" s="128"/>
      <c r="X40" s="254"/>
      <c r="Y40" s="235"/>
      <c r="Z40" s="236"/>
      <c r="AA40" s="254"/>
      <c r="AB40" s="235"/>
      <c r="AC40" s="266"/>
      <c r="AD40" s="234"/>
      <c r="AE40" s="235"/>
      <c r="AF40" s="235"/>
      <c r="AG40" s="235"/>
      <c r="AH40" s="236"/>
      <c r="AI40" s="254"/>
      <c r="AJ40" s="235"/>
      <c r="AK40" s="235"/>
      <c r="AL40" s="235"/>
      <c r="AM40" s="235"/>
      <c r="AN40" s="235"/>
      <c r="AO40" s="235"/>
      <c r="AP40" s="235"/>
      <c r="AQ40" s="236"/>
      <c r="AR40" s="254"/>
      <c r="AS40" s="235"/>
      <c r="AT40" s="235"/>
      <c r="AU40" s="236"/>
      <c r="AV40" s="254"/>
      <c r="AW40" s="317"/>
      <c r="AX40" s="285"/>
      <c r="AY40" s="285"/>
      <c r="AZ40" s="266"/>
      <c r="BA40" s="101">
        <f t="shared" si="14"/>
        <v>0</v>
      </c>
      <c r="BB40" s="360" t="str">
        <f t="shared" si="15"/>
        <v>C</v>
      </c>
      <c r="BC40" s="102">
        <f t="shared" si="16"/>
        <v>0</v>
      </c>
      <c r="BD40" s="361" t="str">
        <f t="shared" si="17"/>
        <v>C</v>
      </c>
      <c r="BE40" s="101">
        <f t="shared" si="18"/>
        <v>0</v>
      </c>
      <c r="BF40" s="102">
        <f t="shared" si="19"/>
        <v>0</v>
      </c>
      <c r="BG40" s="102">
        <f t="shared" si="20"/>
        <v>0</v>
      </c>
      <c r="BH40" s="103">
        <f t="shared" si="21"/>
        <v>0</v>
      </c>
      <c r="BI40" s="104">
        <f t="shared" si="22"/>
        <v>0</v>
      </c>
      <c r="BJ40" s="507">
        <f t="shared" si="23"/>
        <v>16.196388261851013</v>
      </c>
      <c r="BK40" s="314"/>
      <c r="BL40" s="198"/>
      <c r="BM40" s="95">
        <f t="shared" si="0"/>
        <v>18</v>
      </c>
      <c r="BN40" s="96">
        <f t="shared" si="0"/>
        <v>0</v>
      </c>
      <c r="BO40" s="561">
        <f t="shared" si="24"/>
        <v>0</v>
      </c>
      <c r="BP40" s="562" t="str">
        <f t="shared" si="51"/>
        <v>C</v>
      </c>
      <c r="BQ40" s="562">
        <f t="shared" si="25"/>
        <v>0</v>
      </c>
      <c r="BR40" s="563" t="str">
        <f t="shared" si="51"/>
        <v>C</v>
      </c>
      <c r="BS40" s="561">
        <f t="shared" si="26"/>
        <v>0</v>
      </c>
      <c r="BT40" s="562">
        <f t="shared" si="52"/>
        <v>0</v>
      </c>
      <c r="BU40" s="562">
        <f t="shared" si="52"/>
        <v>0</v>
      </c>
      <c r="BV40" s="563">
        <f t="shared" si="52"/>
        <v>0</v>
      </c>
      <c r="BW40" s="564">
        <f t="shared" si="27"/>
        <v>0</v>
      </c>
      <c r="BX40" s="565">
        <f t="shared" si="28"/>
        <v>0</v>
      </c>
      <c r="BY40" s="564">
        <f t="shared" si="29"/>
        <v>0</v>
      </c>
      <c r="BZ40" s="566">
        <f t="shared" si="30"/>
        <v>0</v>
      </c>
      <c r="CA40" s="567">
        <f t="shared" si="31"/>
        <v>0</v>
      </c>
      <c r="CB40" s="566">
        <f t="shared" si="32"/>
        <v>0</v>
      </c>
      <c r="CC40" s="567">
        <f t="shared" si="33"/>
        <v>0</v>
      </c>
      <c r="CD40" s="566">
        <f t="shared" si="34"/>
        <v>0</v>
      </c>
      <c r="CE40" s="567">
        <f t="shared" si="35"/>
        <v>0</v>
      </c>
      <c r="CF40" s="566">
        <f t="shared" si="36"/>
        <v>0</v>
      </c>
      <c r="CG40" s="567">
        <f t="shared" si="37"/>
        <v>0</v>
      </c>
      <c r="CH40" s="566">
        <f t="shared" si="38"/>
        <v>0</v>
      </c>
      <c r="CI40" s="567">
        <f t="shared" si="39"/>
        <v>0</v>
      </c>
      <c r="CJ40" s="566">
        <f t="shared" si="40"/>
        <v>0</v>
      </c>
      <c r="CK40" s="567">
        <f t="shared" si="41"/>
        <v>0</v>
      </c>
      <c r="CL40" s="565">
        <f t="shared" si="42"/>
        <v>0</v>
      </c>
      <c r="CM40" s="564">
        <f t="shared" si="43"/>
        <v>0</v>
      </c>
      <c r="CN40" s="566">
        <f t="shared" si="44"/>
        <v>0</v>
      </c>
      <c r="CO40" s="568">
        <f t="shared" si="45"/>
        <v>0</v>
      </c>
      <c r="CP40" s="566">
        <f t="shared" si="46"/>
        <v>0</v>
      </c>
      <c r="CQ40" s="567">
        <f t="shared" si="47"/>
        <v>0</v>
      </c>
      <c r="CR40" s="566">
        <f t="shared" si="48"/>
        <v>0</v>
      </c>
      <c r="CS40" s="567">
        <f t="shared" si="49"/>
        <v>0</v>
      </c>
      <c r="CT40" s="569">
        <f t="shared" si="50"/>
        <v>0</v>
      </c>
      <c r="CU40" s="118"/>
      <c r="CV40" s="118"/>
      <c r="CW40" s="118"/>
      <c r="CX40" s="118"/>
      <c r="CY40" s="118"/>
      <c r="CZ40" s="118"/>
      <c r="DA40" s="118"/>
      <c r="DB40" s="118"/>
      <c r="DC40" s="118"/>
      <c r="DD40" s="118"/>
      <c r="DE40" s="118"/>
      <c r="DF40" s="118"/>
      <c r="DG40" s="118"/>
      <c r="DH40" s="335">
        <v>18</v>
      </c>
      <c r="DI40" s="334">
        <f t="shared" si="10"/>
        <v>18</v>
      </c>
      <c r="DJ40" s="340">
        <f t="shared" si="3"/>
        <v>0</v>
      </c>
      <c r="DK40" s="89">
        <f t="shared" si="4"/>
        <v>0</v>
      </c>
      <c r="DL40" s="209">
        <f t="shared" si="5"/>
        <v>16.196388261851013</v>
      </c>
      <c r="DM40" s="396"/>
      <c r="DN40" s="397"/>
      <c r="DO40" s="397"/>
      <c r="DP40" s="397"/>
      <c r="DQ40" s="397"/>
      <c r="DR40" s="397"/>
      <c r="DS40" s="397"/>
      <c r="DT40" s="397"/>
      <c r="DU40" s="397"/>
      <c r="DV40" s="397"/>
      <c r="DW40" s="397"/>
      <c r="DX40" s="397"/>
      <c r="DY40" s="397"/>
      <c r="DZ40" s="398"/>
      <c r="EA40" s="344">
        <f t="shared" si="6"/>
        <v>18</v>
      </c>
      <c r="EB40" s="347">
        <f t="shared" si="7"/>
        <v>0</v>
      </c>
      <c r="EC40" s="91">
        <f t="shared" si="8"/>
        <v>0</v>
      </c>
      <c r="ED40" s="92">
        <f t="shared" si="9"/>
        <v>0</v>
      </c>
      <c r="EE40" s="93">
        <f t="shared" si="12"/>
        <v>0</v>
      </c>
      <c r="EG40" s="40"/>
      <c r="EH40" s="40"/>
      <c r="EI40" s="40"/>
      <c r="EJ40" s="40"/>
      <c r="EK40" s="40"/>
      <c r="EL40" s="40"/>
      <c r="EM40" s="40"/>
      <c r="EN40" s="40"/>
      <c r="EO40" s="135"/>
      <c r="EP40" s="135"/>
    </row>
    <row r="41" spans="1:146" ht="13.2" customHeight="1" x14ac:dyDescent="0.2">
      <c r="A41" s="55">
        <v>19</v>
      </c>
      <c r="B41" s="130"/>
      <c r="C41" s="109">
        <f>アンケート集計!H22</f>
        <v>0</v>
      </c>
      <c r="D41" s="23" t="str">
        <f t="shared" si="13"/>
        <v>C</v>
      </c>
      <c r="E41" s="237"/>
      <c r="F41" s="238"/>
      <c r="G41" s="238"/>
      <c r="H41" s="286"/>
      <c r="I41" s="286"/>
      <c r="J41" s="237"/>
      <c r="K41" s="238"/>
      <c r="L41" s="238"/>
      <c r="M41" s="286"/>
      <c r="N41" s="255"/>
      <c r="O41" s="238"/>
      <c r="P41" s="238"/>
      <c r="Q41" s="239"/>
      <c r="R41" s="255"/>
      <c r="S41" s="238"/>
      <c r="T41" s="239"/>
      <c r="U41" s="255"/>
      <c r="V41" s="239"/>
      <c r="W41" s="131"/>
      <c r="X41" s="255"/>
      <c r="Y41" s="238"/>
      <c r="Z41" s="239"/>
      <c r="AA41" s="255"/>
      <c r="AB41" s="238"/>
      <c r="AC41" s="267"/>
      <c r="AD41" s="237"/>
      <c r="AE41" s="238"/>
      <c r="AF41" s="238"/>
      <c r="AG41" s="238"/>
      <c r="AH41" s="239"/>
      <c r="AI41" s="255"/>
      <c r="AJ41" s="238"/>
      <c r="AK41" s="238"/>
      <c r="AL41" s="238"/>
      <c r="AM41" s="238"/>
      <c r="AN41" s="238"/>
      <c r="AO41" s="238"/>
      <c r="AP41" s="238"/>
      <c r="AQ41" s="239"/>
      <c r="AR41" s="255"/>
      <c r="AS41" s="238"/>
      <c r="AT41" s="238"/>
      <c r="AU41" s="239"/>
      <c r="AV41" s="255"/>
      <c r="AW41" s="318"/>
      <c r="AX41" s="286"/>
      <c r="AY41" s="286"/>
      <c r="AZ41" s="267"/>
      <c r="BA41" s="113">
        <f t="shared" si="14"/>
        <v>0</v>
      </c>
      <c r="BB41" s="358" t="str">
        <f t="shared" si="15"/>
        <v>C</v>
      </c>
      <c r="BC41" s="114">
        <f t="shared" si="16"/>
        <v>0</v>
      </c>
      <c r="BD41" s="359" t="str">
        <f t="shared" si="17"/>
        <v>C</v>
      </c>
      <c r="BE41" s="113">
        <f t="shared" si="18"/>
        <v>0</v>
      </c>
      <c r="BF41" s="114">
        <f t="shared" si="19"/>
        <v>0</v>
      </c>
      <c r="BG41" s="114">
        <f t="shared" si="20"/>
        <v>0</v>
      </c>
      <c r="BH41" s="115">
        <f t="shared" si="21"/>
        <v>0</v>
      </c>
      <c r="BI41" s="116">
        <f t="shared" si="22"/>
        <v>0</v>
      </c>
      <c r="BJ41" s="508">
        <f t="shared" si="23"/>
        <v>16.196388261851013</v>
      </c>
      <c r="BK41" s="314"/>
      <c r="BL41" s="198"/>
      <c r="BM41" s="55">
        <f t="shared" si="0"/>
        <v>19</v>
      </c>
      <c r="BN41" s="108">
        <f t="shared" si="0"/>
        <v>0</v>
      </c>
      <c r="BO41" s="570">
        <f t="shared" si="24"/>
        <v>0</v>
      </c>
      <c r="BP41" s="571" t="str">
        <f t="shared" si="51"/>
        <v>C</v>
      </c>
      <c r="BQ41" s="571">
        <f t="shared" si="25"/>
        <v>0</v>
      </c>
      <c r="BR41" s="572" t="str">
        <f t="shared" si="51"/>
        <v>C</v>
      </c>
      <c r="BS41" s="570">
        <f t="shared" si="26"/>
        <v>0</v>
      </c>
      <c r="BT41" s="571">
        <f t="shared" si="52"/>
        <v>0</v>
      </c>
      <c r="BU41" s="571">
        <f t="shared" si="52"/>
        <v>0</v>
      </c>
      <c r="BV41" s="572">
        <f t="shared" si="52"/>
        <v>0</v>
      </c>
      <c r="BW41" s="555">
        <f t="shared" si="27"/>
        <v>0</v>
      </c>
      <c r="BX41" s="556">
        <f t="shared" si="28"/>
        <v>0</v>
      </c>
      <c r="BY41" s="555">
        <f t="shared" si="29"/>
        <v>0</v>
      </c>
      <c r="BZ41" s="557">
        <f t="shared" si="30"/>
        <v>0</v>
      </c>
      <c r="CA41" s="558">
        <f t="shared" si="31"/>
        <v>0</v>
      </c>
      <c r="CB41" s="557">
        <f t="shared" si="32"/>
        <v>0</v>
      </c>
      <c r="CC41" s="558">
        <f t="shared" si="33"/>
        <v>0</v>
      </c>
      <c r="CD41" s="557">
        <f t="shared" si="34"/>
        <v>0</v>
      </c>
      <c r="CE41" s="558">
        <f t="shared" si="35"/>
        <v>0</v>
      </c>
      <c r="CF41" s="557">
        <f t="shared" si="36"/>
        <v>0</v>
      </c>
      <c r="CG41" s="558">
        <f t="shared" si="37"/>
        <v>0</v>
      </c>
      <c r="CH41" s="557">
        <f t="shared" si="38"/>
        <v>0</v>
      </c>
      <c r="CI41" s="558">
        <f t="shared" si="39"/>
        <v>0</v>
      </c>
      <c r="CJ41" s="557">
        <f t="shared" si="40"/>
        <v>0</v>
      </c>
      <c r="CK41" s="558">
        <f t="shared" si="41"/>
        <v>0</v>
      </c>
      <c r="CL41" s="556">
        <f t="shared" si="42"/>
        <v>0</v>
      </c>
      <c r="CM41" s="555">
        <f t="shared" si="43"/>
        <v>0</v>
      </c>
      <c r="CN41" s="557">
        <f t="shared" si="44"/>
        <v>0</v>
      </c>
      <c r="CO41" s="559">
        <f t="shared" si="45"/>
        <v>0</v>
      </c>
      <c r="CP41" s="557">
        <f t="shared" si="46"/>
        <v>0</v>
      </c>
      <c r="CQ41" s="558">
        <f t="shared" si="47"/>
        <v>0</v>
      </c>
      <c r="CR41" s="557">
        <f t="shared" si="48"/>
        <v>0</v>
      </c>
      <c r="CS41" s="558">
        <f t="shared" si="49"/>
        <v>0</v>
      </c>
      <c r="CT41" s="560">
        <f t="shared" si="50"/>
        <v>0</v>
      </c>
      <c r="CU41" s="118"/>
      <c r="CV41" s="118"/>
      <c r="CW41" s="118"/>
      <c r="CX41" s="118"/>
      <c r="CY41" s="118"/>
      <c r="CZ41" s="118"/>
      <c r="DA41" s="118"/>
      <c r="DB41" s="118"/>
      <c r="DC41" s="118"/>
      <c r="DD41" s="118"/>
      <c r="DE41" s="118"/>
      <c r="DF41" s="118"/>
      <c r="DG41" s="118"/>
      <c r="DH41" s="335">
        <v>19</v>
      </c>
      <c r="DI41" s="334">
        <f t="shared" si="10"/>
        <v>19</v>
      </c>
      <c r="DJ41" s="340">
        <f t="shared" si="3"/>
        <v>0</v>
      </c>
      <c r="DK41" s="89">
        <f t="shared" si="4"/>
        <v>0</v>
      </c>
      <c r="DL41" s="209">
        <f t="shared" si="5"/>
        <v>16.196388261851013</v>
      </c>
      <c r="DM41" s="396"/>
      <c r="DN41" s="397"/>
      <c r="DO41" s="397"/>
      <c r="DP41" s="397"/>
      <c r="DQ41" s="397"/>
      <c r="DR41" s="397"/>
      <c r="DS41" s="397"/>
      <c r="DT41" s="397"/>
      <c r="DU41" s="397"/>
      <c r="DV41" s="397"/>
      <c r="DW41" s="397"/>
      <c r="DX41" s="397"/>
      <c r="DY41" s="397"/>
      <c r="DZ41" s="398"/>
      <c r="EA41" s="344">
        <f t="shared" si="6"/>
        <v>19</v>
      </c>
      <c r="EB41" s="347">
        <f t="shared" si="7"/>
        <v>0</v>
      </c>
      <c r="EC41" s="91">
        <f t="shared" si="8"/>
        <v>0</v>
      </c>
      <c r="ED41" s="92">
        <f t="shared" si="9"/>
        <v>0</v>
      </c>
      <c r="EE41" s="93">
        <f t="shared" si="12"/>
        <v>0</v>
      </c>
      <c r="EG41" s="40"/>
      <c r="EH41" s="40"/>
      <c r="EI41" s="40"/>
      <c r="EJ41" s="40"/>
      <c r="EK41" s="40"/>
      <c r="EL41" s="40"/>
      <c r="EM41" s="40"/>
      <c r="EN41" s="40"/>
      <c r="EO41" s="135"/>
      <c r="EP41" s="135"/>
    </row>
    <row r="42" spans="1:146" ht="13.2" customHeight="1" thickBot="1" x14ac:dyDescent="0.25">
      <c r="A42" s="95">
        <v>20</v>
      </c>
      <c r="B42" s="142"/>
      <c r="C42" s="127">
        <f>アンケート集計!H23</f>
        <v>0</v>
      </c>
      <c r="D42" s="424" t="str">
        <f t="shared" si="13"/>
        <v>C</v>
      </c>
      <c r="E42" s="240"/>
      <c r="F42" s="241"/>
      <c r="G42" s="241"/>
      <c r="H42" s="287"/>
      <c r="I42" s="287"/>
      <c r="J42" s="240"/>
      <c r="K42" s="241"/>
      <c r="L42" s="241"/>
      <c r="M42" s="287"/>
      <c r="N42" s="256"/>
      <c r="O42" s="241"/>
      <c r="P42" s="241"/>
      <c r="Q42" s="242"/>
      <c r="R42" s="256"/>
      <c r="S42" s="241"/>
      <c r="T42" s="242"/>
      <c r="U42" s="256"/>
      <c r="V42" s="242"/>
      <c r="W42" s="144"/>
      <c r="X42" s="256"/>
      <c r="Y42" s="241"/>
      <c r="Z42" s="242"/>
      <c r="AA42" s="256"/>
      <c r="AB42" s="241"/>
      <c r="AC42" s="268"/>
      <c r="AD42" s="240"/>
      <c r="AE42" s="241"/>
      <c r="AF42" s="241"/>
      <c r="AG42" s="241"/>
      <c r="AH42" s="242"/>
      <c r="AI42" s="256"/>
      <c r="AJ42" s="241"/>
      <c r="AK42" s="241"/>
      <c r="AL42" s="241"/>
      <c r="AM42" s="241"/>
      <c r="AN42" s="241"/>
      <c r="AO42" s="241"/>
      <c r="AP42" s="241"/>
      <c r="AQ42" s="242"/>
      <c r="AR42" s="256"/>
      <c r="AS42" s="241"/>
      <c r="AT42" s="241"/>
      <c r="AU42" s="242"/>
      <c r="AV42" s="256"/>
      <c r="AW42" s="319"/>
      <c r="AX42" s="287"/>
      <c r="AY42" s="287"/>
      <c r="AZ42" s="268"/>
      <c r="BA42" s="215">
        <f t="shared" si="14"/>
        <v>0</v>
      </c>
      <c r="BB42" s="426" t="str">
        <f t="shared" si="15"/>
        <v>C</v>
      </c>
      <c r="BC42" s="216">
        <f t="shared" si="16"/>
        <v>0</v>
      </c>
      <c r="BD42" s="428" t="str">
        <f t="shared" si="17"/>
        <v>C</v>
      </c>
      <c r="BE42" s="215">
        <f t="shared" si="18"/>
        <v>0</v>
      </c>
      <c r="BF42" s="216">
        <f t="shared" si="19"/>
        <v>0</v>
      </c>
      <c r="BG42" s="216">
        <f t="shared" si="20"/>
        <v>0</v>
      </c>
      <c r="BH42" s="217">
        <f t="shared" si="21"/>
        <v>0</v>
      </c>
      <c r="BI42" s="218">
        <f t="shared" si="22"/>
        <v>0</v>
      </c>
      <c r="BJ42" s="509">
        <f t="shared" si="23"/>
        <v>16.196388261851013</v>
      </c>
      <c r="BK42" s="314"/>
      <c r="BL42" s="198"/>
      <c r="BM42" s="141">
        <f t="shared" si="0"/>
        <v>20</v>
      </c>
      <c r="BN42" s="142">
        <f t="shared" si="0"/>
        <v>0</v>
      </c>
      <c r="BO42" s="573">
        <f t="shared" si="24"/>
        <v>0</v>
      </c>
      <c r="BP42" s="574" t="str">
        <f t="shared" si="51"/>
        <v>C</v>
      </c>
      <c r="BQ42" s="574">
        <f t="shared" si="25"/>
        <v>0</v>
      </c>
      <c r="BR42" s="575" t="str">
        <f t="shared" si="51"/>
        <v>C</v>
      </c>
      <c r="BS42" s="573">
        <f t="shared" si="26"/>
        <v>0</v>
      </c>
      <c r="BT42" s="574">
        <f t="shared" si="52"/>
        <v>0</v>
      </c>
      <c r="BU42" s="574">
        <f t="shared" si="52"/>
        <v>0</v>
      </c>
      <c r="BV42" s="575">
        <f t="shared" si="52"/>
        <v>0</v>
      </c>
      <c r="BW42" s="576">
        <f t="shared" si="27"/>
        <v>0</v>
      </c>
      <c r="BX42" s="577">
        <f t="shared" si="28"/>
        <v>0</v>
      </c>
      <c r="BY42" s="576">
        <f t="shared" si="29"/>
        <v>0</v>
      </c>
      <c r="BZ42" s="578">
        <f t="shared" si="30"/>
        <v>0</v>
      </c>
      <c r="CA42" s="579">
        <f t="shared" si="31"/>
        <v>0</v>
      </c>
      <c r="CB42" s="578">
        <f t="shared" si="32"/>
        <v>0</v>
      </c>
      <c r="CC42" s="579">
        <f t="shared" si="33"/>
        <v>0</v>
      </c>
      <c r="CD42" s="578">
        <f t="shared" si="34"/>
        <v>0</v>
      </c>
      <c r="CE42" s="579">
        <f t="shared" si="35"/>
        <v>0</v>
      </c>
      <c r="CF42" s="578">
        <f t="shared" si="36"/>
        <v>0</v>
      </c>
      <c r="CG42" s="579">
        <f t="shared" si="37"/>
        <v>0</v>
      </c>
      <c r="CH42" s="578">
        <f t="shared" si="38"/>
        <v>0</v>
      </c>
      <c r="CI42" s="579">
        <f t="shared" si="39"/>
        <v>0</v>
      </c>
      <c r="CJ42" s="578">
        <f t="shared" si="40"/>
        <v>0</v>
      </c>
      <c r="CK42" s="579">
        <f t="shared" si="41"/>
        <v>0</v>
      </c>
      <c r="CL42" s="577">
        <f t="shared" si="42"/>
        <v>0</v>
      </c>
      <c r="CM42" s="576">
        <f t="shared" si="43"/>
        <v>0</v>
      </c>
      <c r="CN42" s="578">
        <f t="shared" si="44"/>
        <v>0</v>
      </c>
      <c r="CO42" s="580">
        <f t="shared" si="45"/>
        <v>0</v>
      </c>
      <c r="CP42" s="578">
        <f t="shared" si="46"/>
        <v>0</v>
      </c>
      <c r="CQ42" s="579">
        <f t="shared" si="47"/>
        <v>0</v>
      </c>
      <c r="CR42" s="578">
        <f t="shared" si="48"/>
        <v>0</v>
      </c>
      <c r="CS42" s="579">
        <f t="shared" si="49"/>
        <v>0</v>
      </c>
      <c r="CT42" s="581">
        <f t="shared" si="50"/>
        <v>0</v>
      </c>
      <c r="CU42" s="118"/>
      <c r="CV42" s="118"/>
      <c r="CW42" s="118"/>
      <c r="CX42" s="118"/>
      <c r="CY42" s="118"/>
      <c r="CZ42" s="118"/>
      <c r="DA42" s="118"/>
      <c r="DB42" s="118"/>
      <c r="DC42" s="118"/>
      <c r="DD42" s="118"/>
      <c r="DE42" s="118"/>
      <c r="DF42" s="118"/>
      <c r="DG42" s="118"/>
      <c r="DH42" s="335">
        <v>20</v>
      </c>
      <c r="DI42" s="334">
        <f t="shared" si="10"/>
        <v>20</v>
      </c>
      <c r="DJ42" s="340">
        <f t="shared" si="3"/>
        <v>0</v>
      </c>
      <c r="DK42" s="89">
        <f t="shared" si="4"/>
        <v>0</v>
      </c>
      <c r="DL42" s="209">
        <f t="shared" si="5"/>
        <v>16.196388261851013</v>
      </c>
      <c r="DM42" s="133"/>
      <c r="EA42" s="344">
        <f t="shared" si="6"/>
        <v>20</v>
      </c>
      <c r="EB42" s="347">
        <f t="shared" si="7"/>
        <v>0</v>
      </c>
      <c r="EC42" s="91">
        <f t="shared" si="8"/>
        <v>0</v>
      </c>
      <c r="ED42" s="92">
        <f t="shared" si="9"/>
        <v>0</v>
      </c>
      <c r="EE42" s="93">
        <f t="shared" si="12"/>
        <v>0</v>
      </c>
      <c r="EG42" s="40"/>
      <c r="EH42" s="40"/>
      <c r="EI42" s="40"/>
      <c r="EJ42" s="40"/>
      <c r="EK42" s="40"/>
      <c r="EL42" s="40"/>
      <c r="EM42" s="40"/>
      <c r="EN42" s="40"/>
      <c r="EO42" s="135"/>
      <c r="EP42" s="135"/>
    </row>
    <row r="43" spans="1:146" ht="13.2" customHeight="1" x14ac:dyDescent="0.2">
      <c r="A43" s="55">
        <v>21</v>
      </c>
      <c r="B43" s="362"/>
      <c r="C43" s="79">
        <f>アンケート集計!H24</f>
        <v>0</v>
      </c>
      <c r="D43" s="339" t="str">
        <f t="shared" si="13"/>
        <v>C</v>
      </c>
      <c r="E43" s="363"/>
      <c r="F43" s="364"/>
      <c r="G43" s="364"/>
      <c r="H43" s="365"/>
      <c r="I43" s="365"/>
      <c r="J43" s="363"/>
      <c r="K43" s="364"/>
      <c r="L43" s="364"/>
      <c r="M43" s="365"/>
      <c r="N43" s="366"/>
      <c r="O43" s="364"/>
      <c r="P43" s="364"/>
      <c r="Q43" s="367"/>
      <c r="R43" s="366"/>
      <c r="S43" s="364"/>
      <c r="T43" s="367"/>
      <c r="U43" s="366"/>
      <c r="V43" s="367"/>
      <c r="W43" s="368"/>
      <c r="X43" s="366"/>
      <c r="Y43" s="364"/>
      <c r="Z43" s="367"/>
      <c r="AA43" s="366"/>
      <c r="AB43" s="364"/>
      <c r="AC43" s="369"/>
      <c r="AD43" s="363"/>
      <c r="AE43" s="364"/>
      <c r="AF43" s="364"/>
      <c r="AG43" s="364"/>
      <c r="AH43" s="367"/>
      <c r="AI43" s="366"/>
      <c r="AJ43" s="364"/>
      <c r="AK43" s="364"/>
      <c r="AL43" s="364"/>
      <c r="AM43" s="364"/>
      <c r="AN43" s="364"/>
      <c r="AO43" s="364"/>
      <c r="AP43" s="364"/>
      <c r="AQ43" s="367"/>
      <c r="AR43" s="366"/>
      <c r="AS43" s="364"/>
      <c r="AT43" s="364"/>
      <c r="AU43" s="367"/>
      <c r="AV43" s="366"/>
      <c r="AW43" s="370"/>
      <c r="AX43" s="365"/>
      <c r="AY43" s="365"/>
      <c r="AZ43" s="369"/>
      <c r="BA43" s="371">
        <f t="shared" si="14"/>
        <v>0</v>
      </c>
      <c r="BB43" s="148" t="str">
        <f t="shared" si="15"/>
        <v>C</v>
      </c>
      <c r="BC43" s="372">
        <f t="shared" si="16"/>
        <v>0</v>
      </c>
      <c r="BD43" s="147" t="str">
        <f t="shared" si="17"/>
        <v>C</v>
      </c>
      <c r="BE43" s="371">
        <f t="shared" si="18"/>
        <v>0</v>
      </c>
      <c r="BF43" s="372">
        <f t="shared" si="19"/>
        <v>0</v>
      </c>
      <c r="BG43" s="372">
        <f t="shared" si="20"/>
        <v>0</v>
      </c>
      <c r="BH43" s="373">
        <f t="shared" si="21"/>
        <v>0</v>
      </c>
      <c r="BI43" s="374">
        <f t="shared" si="22"/>
        <v>0</v>
      </c>
      <c r="BJ43" s="506">
        <f t="shared" si="23"/>
        <v>16.196388261851013</v>
      </c>
      <c r="BK43" s="314"/>
      <c r="BL43" s="198"/>
      <c r="BM43" s="375">
        <f t="shared" si="0"/>
        <v>21</v>
      </c>
      <c r="BN43" s="376">
        <f t="shared" si="0"/>
        <v>0</v>
      </c>
      <c r="BO43" s="582">
        <f t="shared" si="24"/>
        <v>0</v>
      </c>
      <c r="BP43" s="583" t="str">
        <f t="shared" si="51"/>
        <v>C</v>
      </c>
      <c r="BQ43" s="583">
        <f t="shared" si="25"/>
        <v>0</v>
      </c>
      <c r="BR43" s="584" t="str">
        <f t="shared" si="51"/>
        <v>C</v>
      </c>
      <c r="BS43" s="582">
        <f t="shared" si="26"/>
        <v>0</v>
      </c>
      <c r="BT43" s="583">
        <f t="shared" si="52"/>
        <v>0</v>
      </c>
      <c r="BU43" s="583">
        <f t="shared" si="52"/>
        <v>0</v>
      </c>
      <c r="BV43" s="584">
        <f t="shared" si="52"/>
        <v>0</v>
      </c>
      <c r="BW43" s="555">
        <f t="shared" si="27"/>
        <v>0</v>
      </c>
      <c r="BX43" s="556">
        <f t="shared" si="28"/>
        <v>0</v>
      </c>
      <c r="BY43" s="555">
        <f t="shared" si="29"/>
        <v>0</v>
      </c>
      <c r="BZ43" s="557">
        <f t="shared" si="30"/>
        <v>0</v>
      </c>
      <c r="CA43" s="558">
        <f t="shared" si="31"/>
        <v>0</v>
      </c>
      <c r="CB43" s="557">
        <f t="shared" si="32"/>
        <v>0</v>
      </c>
      <c r="CC43" s="558">
        <f t="shared" si="33"/>
        <v>0</v>
      </c>
      <c r="CD43" s="557">
        <f t="shared" si="34"/>
        <v>0</v>
      </c>
      <c r="CE43" s="558">
        <f t="shared" si="35"/>
        <v>0</v>
      </c>
      <c r="CF43" s="557">
        <f t="shared" si="36"/>
        <v>0</v>
      </c>
      <c r="CG43" s="558">
        <f t="shared" si="37"/>
        <v>0</v>
      </c>
      <c r="CH43" s="557">
        <f t="shared" si="38"/>
        <v>0</v>
      </c>
      <c r="CI43" s="558">
        <f t="shared" si="39"/>
        <v>0</v>
      </c>
      <c r="CJ43" s="557">
        <f t="shared" si="40"/>
        <v>0</v>
      </c>
      <c r="CK43" s="558">
        <f t="shared" si="41"/>
        <v>0</v>
      </c>
      <c r="CL43" s="556">
        <f t="shared" si="42"/>
        <v>0</v>
      </c>
      <c r="CM43" s="555">
        <f t="shared" si="43"/>
        <v>0</v>
      </c>
      <c r="CN43" s="557">
        <f t="shared" si="44"/>
        <v>0</v>
      </c>
      <c r="CO43" s="559">
        <f t="shared" si="45"/>
        <v>0</v>
      </c>
      <c r="CP43" s="557">
        <f t="shared" si="46"/>
        <v>0</v>
      </c>
      <c r="CQ43" s="558">
        <f t="shared" si="47"/>
        <v>0</v>
      </c>
      <c r="CR43" s="557">
        <f t="shared" si="48"/>
        <v>0</v>
      </c>
      <c r="CS43" s="558">
        <f t="shared" si="49"/>
        <v>0</v>
      </c>
      <c r="CT43" s="560">
        <f t="shared" si="50"/>
        <v>0</v>
      </c>
      <c r="CU43" s="118"/>
      <c r="CV43" s="118"/>
      <c r="CW43" s="118"/>
      <c r="CX43" s="118"/>
      <c r="CY43" s="118"/>
      <c r="CZ43" s="118"/>
      <c r="DA43" s="118"/>
      <c r="DB43" s="118"/>
      <c r="DC43" s="118"/>
      <c r="DD43" s="118"/>
      <c r="DE43" s="118"/>
      <c r="DF43" s="118"/>
      <c r="DG43" s="118"/>
      <c r="DH43" s="335">
        <v>21</v>
      </c>
      <c r="DI43" s="334">
        <f t="shared" si="10"/>
        <v>21</v>
      </c>
      <c r="DJ43" s="340">
        <f t="shared" si="3"/>
        <v>0</v>
      </c>
      <c r="DK43" s="89">
        <f t="shared" si="4"/>
        <v>0</v>
      </c>
      <c r="DL43" s="209">
        <f t="shared" si="5"/>
        <v>16.196388261851013</v>
      </c>
      <c r="DM43" s="133"/>
      <c r="EA43" s="344">
        <f t="shared" si="6"/>
        <v>21</v>
      </c>
      <c r="EB43" s="347">
        <f t="shared" si="7"/>
        <v>0</v>
      </c>
      <c r="EC43" s="91">
        <f t="shared" si="8"/>
        <v>0</v>
      </c>
      <c r="ED43" s="92">
        <f t="shared" si="9"/>
        <v>0</v>
      </c>
      <c r="EE43" s="93">
        <f t="shared" si="12"/>
        <v>0</v>
      </c>
    </row>
    <row r="44" spans="1:146" ht="13.2" customHeight="1" x14ac:dyDescent="0.2">
      <c r="A44" s="95">
        <v>22</v>
      </c>
      <c r="B44" s="126"/>
      <c r="C44" s="97">
        <f>アンケート集計!H25</f>
        <v>0</v>
      </c>
      <c r="D44" s="422" t="str">
        <f t="shared" si="13"/>
        <v>C</v>
      </c>
      <c r="E44" s="234"/>
      <c r="F44" s="235"/>
      <c r="G44" s="235"/>
      <c r="H44" s="285"/>
      <c r="I44" s="285"/>
      <c r="J44" s="234"/>
      <c r="K44" s="235"/>
      <c r="L44" s="235"/>
      <c r="M44" s="285"/>
      <c r="N44" s="254"/>
      <c r="O44" s="235"/>
      <c r="P44" s="235"/>
      <c r="Q44" s="236"/>
      <c r="R44" s="254"/>
      <c r="S44" s="235"/>
      <c r="T44" s="236"/>
      <c r="U44" s="254"/>
      <c r="V44" s="236"/>
      <c r="W44" s="128"/>
      <c r="X44" s="254"/>
      <c r="Y44" s="235"/>
      <c r="Z44" s="236"/>
      <c r="AA44" s="254"/>
      <c r="AB44" s="235"/>
      <c r="AC44" s="266"/>
      <c r="AD44" s="234"/>
      <c r="AE44" s="235"/>
      <c r="AF44" s="235"/>
      <c r="AG44" s="235"/>
      <c r="AH44" s="236"/>
      <c r="AI44" s="254"/>
      <c r="AJ44" s="235"/>
      <c r="AK44" s="235"/>
      <c r="AL44" s="235"/>
      <c r="AM44" s="235"/>
      <c r="AN44" s="235"/>
      <c r="AO44" s="235"/>
      <c r="AP44" s="235"/>
      <c r="AQ44" s="236"/>
      <c r="AR44" s="254"/>
      <c r="AS44" s="235"/>
      <c r="AT44" s="235"/>
      <c r="AU44" s="236"/>
      <c r="AV44" s="254"/>
      <c r="AW44" s="317"/>
      <c r="AX44" s="285"/>
      <c r="AY44" s="285"/>
      <c r="AZ44" s="266"/>
      <c r="BA44" s="101">
        <f t="shared" si="14"/>
        <v>0</v>
      </c>
      <c r="BB44" s="360" t="str">
        <f t="shared" si="15"/>
        <v>C</v>
      </c>
      <c r="BC44" s="102">
        <f t="shared" si="16"/>
        <v>0</v>
      </c>
      <c r="BD44" s="361" t="str">
        <f t="shared" si="17"/>
        <v>C</v>
      </c>
      <c r="BE44" s="101">
        <f t="shared" si="18"/>
        <v>0</v>
      </c>
      <c r="BF44" s="102">
        <f t="shared" si="19"/>
        <v>0</v>
      </c>
      <c r="BG44" s="102">
        <f t="shared" si="20"/>
        <v>0</v>
      </c>
      <c r="BH44" s="103">
        <f t="shared" si="21"/>
        <v>0</v>
      </c>
      <c r="BI44" s="104">
        <f t="shared" si="22"/>
        <v>0</v>
      </c>
      <c r="BJ44" s="507">
        <f t="shared" si="23"/>
        <v>16.196388261851013</v>
      </c>
      <c r="BK44" s="314"/>
      <c r="BL44" s="198"/>
      <c r="BM44" s="95">
        <f t="shared" si="0"/>
        <v>22</v>
      </c>
      <c r="BN44" s="96">
        <f t="shared" si="0"/>
        <v>0</v>
      </c>
      <c r="BO44" s="561">
        <f t="shared" si="24"/>
        <v>0</v>
      </c>
      <c r="BP44" s="562" t="str">
        <f t="shared" si="51"/>
        <v>C</v>
      </c>
      <c r="BQ44" s="562">
        <f t="shared" si="25"/>
        <v>0</v>
      </c>
      <c r="BR44" s="563" t="str">
        <f t="shared" si="51"/>
        <v>C</v>
      </c>
      <c r="BS44" s="561">
        <f t="shared" si="26"/>
        <v>0</v>
      </c>
      <c r="BT44" s="562">
        <f t="shared" si="52"/>
        <v>0</v>
      </c>
      <c r="BU44" s="562">
        <f t="shared" si="52"/>
        <v>0</v>
      </c>
      <c r="BV44" s="563">
        <f t="shared" si="52"/>
        <v>0</v>
      </c>
      <c r="BW44" s="564">
        <f t="shared" si="27"/>
        <v>0</v>
      </c>
      <c r="BX44" s="565">
        <f t="shared" si="28"/>
        <v>0</v>
      </c>
      <c r="BY44" s="564">
        <f t="shared" si="29"/>
        <v>0</v>
      </c>
      <c r="BZ44" s="566">
        <f t="shared" si="30"/>
        <v>0</v>
      </c>
      <c r="CA44" s="567">
        <f t="shared" si="31"/>
        <v>0</v>
      </c>
      <c r="CB44" s="566">
        <f t="shared" si="32"/>
        <v>0</v>
      </c>
      <c r="CC44" s="567">
        <f t="shared" si="33"/>
        <v>0</v>
      </c>
      <c r="CD44" s="566">
        <f t="shared" si="34"/>
        <v>0</v>
      </c>
      <c r="CE44" s="567">
        <f t="shared" si="35"/>
        <v>0</v>
      </c>
      <c r="CF44" s="566">
        <f t="shared" si="36"/>
        <v>0</v>
      </c>
      <c r="CG44" s="567">
        <f t="shared" si="37"/>
        <v>0</v>
      </c>
      <c r="CH44" s="566">
        <f t="shared" si="38"/>
        <v>0</v>
      </c>
      <c r="CI44" s="567">
        <f t="shared" si="39"/>
        <v>0</v>
      </c>
      <c r="CJ44" s="566">
        <f t="shared" si="40"/>
        <v>0</v>
      </c>
      <c r="CK44" s="567">
        <f t="shared" si="41"/>
        <v>0</v>
      </c>
      <c r="CL44" s="565">
        <f t="shared" si="42"/>
        <v>0</v>
      </c>
      <c r="CM44" s="564">
        <f t="shared" si="43"/>
        <v>0</v>
      </c>
      <c r="CN44" s="566">
        <f t="shared" si="44"/>
        <v>0</v>
      </c>
      <c r="CO44" s="568">
        <f t="shared" si="45"/>
        <v>0</v>
      </c>
      <c r="CP44" s="566">
        <f t="shared" si="46"/>
        <v>0</v>
      </c>
      <c r="CQ44" s="567">
        <f t="shared" si="47"/>
        <v>0</v>
      </c>
      <c r="CR44" s="566">
        <f t="shared" si="48"/>
        <v>0</v>
      </c>
      <c r="CS44" s="567">
        <f t="shared" si="49"/>
        <v>0</v>
      </c>
      <c r="CT44" s="569">
        <f t="shared" si="50"/>
        <v>0</v>
      </c>
      <c r="CU44" s="118"/>
      <c r="CV44" s="118"/>
      <c r="CW44" s="118"/>
      <c r="CX44" s="118"/>
      <c r="CY44" s="118"/>
      <c r="CZ44" s="118"/>
      <c r="DA44" s="118"/>
      <c r="DB44" s="118"/>
      <c r="DC44" s="118"/>
      <c r="DD44" s="118"/>
      <c r="DE44" s="118"/>
      <c r="DF44" s="118"/>
      <c r="DG44" s="118"/>
      <c r="DH44" s="335">
        <v>22</v>
      </c>
      <c r="DI44" s="334">
        <f t="shared" si="10"/>
        <v>22</v>
      </c>
      <c r="DJ44" s="340">
        <f t="shared" si="3"/>
        <v>0</v>
      </c>
      <c r="DK44" s="89">
        <f t="shared" si="4"/>
        <v>0</v>
      </c>
      <c r="DL44" s="209">
        <f t="shared" si="5"/>
        <v>16.196388261851013</v>
      </c>
      <c r="DM44" s="133"/>
      <c r="EA44" s="344">
        <f t="shared" si="6"/>
        <v>22</v>
      </c>
      <c r="EB44" s="347">
        <f t="shared" si="7"/>
        <v>0</v>
      </c>
      <c r="EC44" s="91">
        <f t="shared" si="8"/>
        <v>0</v>
      </c>
      <c r="ED44" s="92">
        <f t="shared" si="9"/>
        <v>0</v>
      </c>
      <c r="EE44" s="93">
        <f t="shared" si="12"/>
        <v>0</v>
      </c>
    </row>
    <row r="45" spans="1:146" ht="13.2" customHeight="1" x14ac:dyDescent="0.2">
      <c r="A45" s="55">
        <v>23</v>
      </c>
      <c r="B45" s="130"/>
      <c r="C45" s="109">
        <f>アンケート集計!H26</f>
        <v>0</v>
      </c>
      <c r="D45" s="23" t="str">
        <f t="shared" si="13"/>
        <v>C</v>
      </c>
      <c r="E45" s="237"/>
      <c r="F45" s="238"/>
      <c r="G45" s="238"/>
      <c r="H45" s="286"/>
      <c r="I45" s="286"/>
      <c r="J45" s="237"/>
      <c r="K45" s="238"/>
      <c r="L45" s="238"/>
      <c r="M45" s="286"/>
      <c r="N45" s="255"/>
      <c r="O45" s="238"/>
      <c r="P45" s="238"/>
      <c r="Q45" s="239"/>
      <c r="R45" s="255"/>
      <c r="S45" s="238"/>
      <c r="T45" s="239"/>
      <c r="U45" s="255"/>
      <c r="V45" s="239"/>
      <c r="W45" s="131"/>
      <c r="X45" s="255"/>
      <c r="Y45" s="238"/>
      <c r="Z45" s="239"/>
      <c r="AA45" s="255"/>
      <c r="AB45" s="238"/>
      <c r="AC45" s="267"/>
      <c r="AD45" s="237"/>
      <c r="AE45" s="238"/>
      <c r="AF45" s="238"/>
      <c r="AG45" s="238"/>
      <c r="AH45" s="239"/>
      <c r="AI45" s="255"/>
      <c r="AJ45" s="238"/>
      <c r="AK45" s="238"/>
      <c r="AL45" s="238"/>
      <c r="AM45" s="238"/>
      <c r="AN45" s="238"/>
      <c r="AO45" s="238"/>
      <c r="AP45" s="238"/>
      <c r="AQ45" s="239"/>
      <c r="AR45" s="255"/>
      <c r="AS45" s="238"/>
      <c r="AT45" s="238"/>
      <c r="AU45" s="239"/>
      <c r="AV45" s="255"/>
      <c r="AW45" s="318"/>
      <c r="AX45" s="286"/>
      <c r="AY45" s="286"/>
      <c r="AZ45" s="267"/>
      <c r="BA45" s="113">
        <f t="shared" si="14"/>
        <v>0</v>
      </c>
      <c r="BB45" s="358" t="str">
        <f t="shared" si="15"/>
        <v>C</v>
      </c>
      <c r="BC45" s="114">
        <f t="shared" si="16"/>
        <v>0</v>
      </c>
      <c r="BD45" s="359" t="str">
        <f t="shared" si="17"/>
        <v>C</v>
      </c>
      <c r="BE45" s="113">
        <f t="shared" si="18"/>
        <v>0</v>
      </c>
      <c r="BF45" s="114">
        <f t="shared" si="19"/>
        <v>0</v>
      </c>
      <c r="BG45" s="114">
        <f t="shared" si="20"/>
        <v>0</v>
      </c>
      <c r="BH45" s="115">
        <f t="shared" si="21"/>
        <v>0</v>
      </c>
      <c r="BI45" s="116">
        <f t="shared" si="22"/>
        <v>0</v>
      </c>
      <c r="BJ45" s="508">
        <f t="shared" si="23"/>
        <v>16.196388261851013</v>
      </c>
      <c r="BK45" s="314"/>
      <c r="BL45" s="198"/>
      <c r="BM45" s="55">
        <f t="shared" si="0"/>
        <v>23</v>
      </c>
      <c r="BN45" s="108">
        <f t="shared" si="0"/>
        <v>0</v>
      </c>
      <c r="BO45" s="570">
        <f t="shared" si="24"/>
        <v>0</v>
      </c>
      <c r="BP45" s="571" t="str">
        <f t="shared" si="51"/>
        <v>C</v>
      </c>
      <c r="BQ45" s="571">
        <f t="shared" si="25"/>
        <v>0</v>
      </c>
      <c r="BR45" s="572" t="str">
        <f t="shared" si="51"/>
        <v>C</v>
      </c>
      <c r="BS45" s="570">
        <f t="shared" si="26"/>
        <v>0</v>
      </c>
      <c r="BT45" s="571">
        <f t="shared" si="52"/>
        <v>0</v>
      </c>
      <c r="BU45" s="571">
        <f t="shared" si="52"/>
        <v>0</v>
      </c>
      <c r="BV45" s="572">
        <f t="shared" si="52"/>
        <v>0</v>
      </c>
      <c r="BW45" s="555">
        <f t="shared" si="27"/>
        <v>0</v>
      </c>
      <c r="BX45" s="556">
        <f t="shared" si="28"/>
        <v>0</v>
      </c>
      <c r="BY45" s="555">
        <f t="shared" si="29"/>
        <v>0</v>
      </c>
      <c r="BZ45" s="557">
        <f t="shared" si="30"/>
        <v>0</v>
      </c>
      <c r="CA45" s="558">
        <f t="shared" si="31"/>
        <v>0</v>
      </c>
      <c r="CB45" s="557">
        <f t="shared" si="32"/>
        <v>0</v>
      </c>
      <c r="CC45" s="558">
        <f t="shared" si="33"/>
        <v>0</v>
      </c>
      <c r="CD45" s="557">
        <f t="shared" si="34"/>
        <v>0</v>
      </c>
      <c r="CE45" s="558">
        <f t="shared" si="35"/>
        <v>0</v>
      </c>
      <c r="CF45" s="557">
        <f t="shared" si="36"/>
        <v>0</v>
      </c>
      <c r="CG45" s="558">
        <f t="shared" si="37"/>
        <v>0</v>
      </c>
      <c r="CH45" s="557">
        <f t="shared" si="38"/>
        <v>0</v>
      </c>
      <c r="CI45" s="558">
        <f t="shared" si="39"/>
        <v>0</v>
      </c>
      <c r="CJ45" s="557">
        <f t="shared" si="40"/>
        <v>0</v>
      </c>
      <c r="CK45" s="558">
        <f t="shared" si="41"/>
        <v>0</v>
      </c>
      <c r="CL45" s="556">
        <f t="shared" si="42"/>
        <v>0</v>
      </c>
      <c r="CM45" s="555">
        <f t="shared" si="43"/>
        <v>0</v>
      </c>
      <c r="CN45" s="557">
        <f t="shared" si="44"/>
        <v>0</v>
      </c>
      <c r="CO45" s="559">
        <f t="shared" si="45"/>
        <v>0</v>
      </c>
      <c r="CP45" s="557">
        <f t="shared" si="46"/>
        <v>0</v>
      </c>
      <c r="CQ45" s="558">
        <f t="shared" si="47"/>
        <v>0</v>
      </c>
      <c r="CR45" s="557">
        <f t="shared" si="48"/>
        <v>0</v>
      </c>
      <c r="CS45" s="558">
        <f t="shared" si="49"/>
        <v>0</v>
      </c>
      <c r="CT45" s="560">
        <f t="shared" si="50"/>
        <v>0</v>
      </c>
      <c r="CU45" s="118"/>
      <c r="CV45" s="118"/>
      <c r="CW45" s="118"/>
      <c r="CX45" s="118"/>
      <c r="CY45" s="118"/>
      <c r="CZ45" s="118"/>
      <c r="DA45" s="118"/>
      <c r="DB45" s="118"/>
      <c r="DC45" s="118"/>
      <c r="DD45" s="118"/>
      <c r="DE45" s="118"/>
      <c r="DF45" s="118"/>
      <c r="DG45" s="118"/>
      <c r="DH45" s="335">
        <v>23</v>
      </c>
      <c r="DI45" s="334">
        <f t="shared" si="10"/>
        <v>23</v>
      </c>
      <c r="DJ45" s="340">
        <f t="shared" si="3"/>
        <v>0</v>
      </c>
      <c r="DK45" s="89">
        <f t="shared" si="4"/>
        <v>0</v>
      </c>
      <c r="DL45" s="209">
        <f t="shared" si="5"/>
        <v>16.196388261851013</v>
      </c>
      <c r="DM45" s="133"/>
      <c r="EA45" s="344">
        <f t="shared" si="6"/>
        <v>23</v>
      </c>
      <c r="EB45" s="347">
        <f t="shared" si="7"/>
        <v>0</v>
      </c>
      <c r="EC45" s="91">
        <f t="shared" si="8"/>
        <v>0</v>
      </c>
      <c r="ED45" s="92">
        <f t="shared" si="9"/>
        <v>0</v>
      </c>
      <c r="EE45" s="93">
        <f t="shared" si="12"/>
        <v>0</v>
      </c>
    </row>
    <row r="46" spans="1:146" ht="13.2" customHeight="1" x14ac:dyDescent="0.2">
      <c r="A46" s="95">
        <v>24</v>
      </c>
      <c r="B46" s="126"/>
      <c r="C46" s="97">
        <f>アンケート集計!H27</f>
        <v>0</v>
      </c>
      <c r="D46" s="422" t="str">
        <f t="shared" si="13"/>
        <v>C</v>
      </c>
      <c r="E46" s="234"/>
      <c r="F46" s="235"/>
      <c r="G46" s="235"/>
      <c r="H46" s="285"/>
      <c r="I46" s="285"/>
      <c r="J46" s="234"/>
      <c r="K46" s="235"/>
      <c r="L46" s="235"/>
      <c r="M46" s="285"/>
      <c r="N46" s="254"/>
      <c r="O46" s="235"/>
      <c r="P46" s="235"/>
      <c r="Q46" s="236"/>
      <c r="R46" s="254"/>
      <c r="S46" s="235"/>
      <c r="T46" s="236"/>
      <c r="U46" s="254"/>
      <c r="V46" s="236"/>
      <c r="W46" s="128"/>
      <c r="X46" s="254"/>
      <c r="Y46" s="235"/>
      <c r="Z46" s="236"/>
      <c r="AA46" s="254"/>
      <c r="AB46" s="235"/>
      <c r="AC46" s="266"/>
      <c r="AD46" s="234"/>
      <c r="AE46" s="235"/>
      <c r="AF46" s="235"/>
      <c r="AG46" s="235"/>
      <c r="AH46" s="236"/>
      <c r="AI46" s="254"/>
      <c r="AJ46" s="235"/>
      <c r="AK46" s="235"/>
      <c r="AL46" s="235"/>
      <c r="AM46" s="235"/>
      <c r="AN46" s="235"/>
      <c r="AO46" s="235"/>
      <c r="AP46" s="235"/>
      <c r="AQ46" s="236"/>
      <c r="AR46" s="254"/>
      <c r="AS46" s="235"/>
      <c r="AT46" s="235"/>
      <c r="AU46" s="236"/>
      <c r="AV46" s="254"/>
      <c r="AW46" s="317"/>
      <c r="AX46" s="285"/>
      <c r="AY46" s="285"/>
      <c r="AZ46" s="266"/>
      <c r="BA46" s="101">
        <f t="shared" si="14"/>
        <v>0</v>
      </c>
      <c r="BB46" s="360" t="str">
        <f t="shared" si="15"/>
        <v>C</v>
      </c>
      <c r="BC46" s="102">
        <f t="shared" si="16"/>
        <v>0</v>
      </c>
      <c r="BD46" s="361" t="str">
        <f t="shared" si="17"/>
        <v>C</v>
      </c>
      <c r="BE46" s="101">
        <f t="shared" si="18"/>
        <v>0</v>
      </c>
      <c r="BF46" s="102">
        <f t="shared" si="19"/>
        <v>0</v>
      </c>
      <c r="BG46" s="102">
        <f t="shared" si="20"/>
        <v>0</v>
      </c>
      <c r="BH46" s="103">
        <f t="shared" si="21"/>
        <v>0</v>
      </c>
      <c r="BI46" s="104">
        <f t="shared" si="22"/>
        <v>0</v>
      </c>
      <c r="BJ46" s="507">
        <f t="shared" si="23"/>
        <v>16.196388261851013</v>
      </c>
      <c r="BK46" s="314"/>
      <c r="BL46" s="198"/>
      <c r="BM46" s="95">
        <f t="shared" si="0"/>
        <v>24</v>
      </c>
      <c r="BN46" s="96">
        <f t="shared" si="0"/>
        <v>0</v>
      </c>
      <c r="BO46" s="561">
        <f t="shared" si="24"/>
        <v>0</v>
      </c>
      <c r="BP46" s="562" t="str">
        <f t="shared" si="51"/>
        <v>C</v>
      </c>
      <c r="BQ46" s="562">
        <f t="shared" si="25"/>
        <v>0</v>
      </c>
      <c r="BR46" s="563" t="str">
        <f t="shared" si="51"/>
        <v>C</v>
      </c>
      <c r="BS46" s="561">
        <f t="shared" si="26"/>
        <v>0</v>
      </c>
      <c r="BT46" s="562">
        <f t="shared" si="52"/>
        <v>0</v>
      </c>
      <c r="BU46" s="562">
        <f t="shared" si="52"/>
        <v>0</v>
      </c>
      <c r="BV46" s="563">
        <f t="shared" si="52"/>
        <v>0</v>
      </c>
      <c r="BW46" s="564">
        <f t="shared" si="27"/>
        <v>0</v>
      </c>
      <c r="BX46" s="565">
        <f t="shared" si="28"/>
        <v>0</v>
      </c>
      <c r="BY46" s="564">
        <f t="shared" si="29"/>
        <v>0</v>
      </c>
      <c r="BZ46" s="566">
        <f t="shared" si="30"/>
        <v>0</v>
      </c>
      <c r="CA46" s="567">
        <f t="shared" si="31"/>
        <v>0</v>
      </c>
      <c r="CB46" s="566">
        <f t="shared" si="32"/>
        <v>0</v>
      </c>
      <c r="CC46" s="567">
        <f t="shared" si="33"/>
        <v>0</v>
      </c>
      <c r="CD46" s="566">
        <f t="shared" si="34"/>
        <v>0</v>
      </c>
      <c r="CE46" s="567">
        <f t="shared" si="35"/>
        <v>0</v>
      </c>
      <c r="CF46" s="566">
        <f t="shared" si="36"/>
        <v>0</v>
      </c>
      <c r="CG46" s="567">
        <f t="shared" si="37"/>
        <v>0</v>
      </c>
      <c r="CH46" s="566">
        <f t="shared" si="38"/>
        <v>0</v>
      </c>
      <c r="CI46" s="567">
        <f t="shared" si="39"/>
        <v>0</v>
      </c>
      <c r="CJ46" s="566">
        <f t="shared" si="40"/>
        <v>0</v>
      </c>
      <c r="CK46" s="567">
        <f t="shared" si="41"/>
        <v>0</v>
      </c>
      <c r="CL46" s="565">
        <f t="shared" si="42"/>
        <v>0</v>
      </c>
      <c r="CM46" s="564">
        <f t="shared" si="43"/>
        <v>0</v>
      </c>
      <c r="CN46" s="566">
        <f t="shared" si="44"/>
        <v>0</v>
      </c>
      <c r="CO46" s="568">
        <f t="shared" si="45"/>
        <v>0</v>
      </c>
      <c r="CP46" s="566">
        <f t="shared" si="46"/>
        <v>0</v>
      </c>
      <c r="CQ46" s="567">
        <f t="shared" si="47"/>
        <v>0</v>
      </c>
      <c r="CR46" s="566">
        <f t="shared" si="48"/>
        <v>0</v>
      </c>
      <c r="CS46" s="567">
        <f t="shared" si="49"/>
        <v>0</v>
      </c>
      <c r="CT46" s="569">
        <f t="shared" si="50"/>
        <v>0</v>
      </c>
      <c r="CU46" s="118"/>
      <c r="CV46" s="118"/>
      <c r="CW46" s="118"/>
      <c r="CX46" s="118"/>
      <c r="CY46" s="118"/>
      <c r="CZ46" s="118"/>
      <c r="DA46" s="118"/>
      <c r="DB46" s="118"/>
      <c r="DC46" s="118"/>
      <c r="DD46" s="118"/>
      <c r="DE46" s="118"/>
      <c r="DF46" s="118"/>
      <c r="DG46" s="118"/>
      <c r="DH46" s="335">
        <v>24</v>
      </c>
      <c r="DI46" s="334">
        <f t="shared" si="10"/>
        <v>24</v>
      </c>
      <c r="DJ46" s="340">
        <f t="shared" si="3"/>
        <v>0</v>
      </c>
      <c r="DK46" s="89">
        <f t="shared" si="4"/>
        <v>0</v>
      </c>
      <c r="DL46" s="209">
        <f t="shared" si="5"/>
        <v>16.196388261851013</v>
      </c>
      <c r="DM46" s="133"/>
      <c r="EA46" s="344">
        <f t="shared" si="6"/>
        <v>24</v>
      </c>
      <c r="EB46" s="347">
        <f t="shared" si="7"/>
        <v>0</v>
      </c>
      <c r="EC46" s="91">
        <f t="shared" si="8"/>
        <v>0</v>
      </c>
      <c r="ED46" s="92">
        <f t="shared" si="9"/>
        <v>0</v>
      </c>
      <c r="EE46" s="93">
        <f t="shared" si="12"/>
        <v>0</v>
      </c>
    </row>
    <row r="47" spans="1:146" ht="13.2" customHeight="1" x14ac:dyDescent="0.2">
      <c r="A47" s="55">
        <v>25</v>
      </c>
      <c r="B47" s="130"/>
      <c r="C47" s="109">
        <f>アンケート集計!H28</f>
        <v>0</v>
      </c>
      <c r="D47" s="23" t="str">
        <f t="shared" si="13"/>
        <v>C</v>
      </c>
      <c r="E47" s="237"/>
      <c r="F47" s="238"/>
      <c r="G47" s="238"/>
      <c r="H47" s="286"/>
      <c r="I47" s="286"/>
      <c r="J47" s="237"/>
      <c r="K47" s="238"/>
      <c r="L47" s="238"/>
      <c r="M47" s="286"/>
      <c r="N47" s="255"/>
      <c r="O47" s="238"/>
      <c r="P47" s="238"/>
      <c r="Q47" s="239"/>
      <c r="R47" s="255"/>
      <c r="S47" s="238"/>
      <c r="T47" s="239"/>
      <c r="U47" s="255"/>
      <c r="V47" s="239"/>
      <c r="W47" s="131"/>
      <c r="X47" s="255"/>
      <c r="Y47" s="238"/>
      <c r="Z47" s="239"/>
      <c r="AA47" s="255"/>
      <c r="AB47" s="238"/>
      <c r="AC47" s="267"/>
      <c r="AD47" s="237"/>
      <c r="AE47" s="238"/>
      <c r="AF47" s="238"/>
      <c r="AG47" s="238"/>
      <c r="AH47" s="239"/>
      <c r="AI47" s="255"/>
      <c r="AJ47" s="238"/>
      <c r="AK47" s="238"/>
      <c r="AL47" s="238"/>
      <c r="AM47" s="238"/>
      <c r="AN47" s="238"/>
      <c r="AO47" s="238"/>
      <c r="AP47" s="238"/>
      <c r="AQ47" s="239"/>
      <c r="AR47" s="255"/>
      <c r="AS47" s="238"/>
      <c r="AT47" s="238"/>
      <c r="AU47" s="239"/>
      <c r="AV47" s="255"/>
      <c r="AW47" s="318"/>
      <c r="AX47" s="286"/>
      <c r="AY47" s="286"/>
      <c r="AZ47" s="267"/>
      <c r="BA47" s="113">
        <f t="shared" si="14"/>
        <v>0</v>
      </c>
      <c r="BB47" s="358" t="str">
        <f t="shared" si="15"/>
        <v>C</v>
      </c>
      <c r="BC47" s="114">
        <f t="shared" si="16"/>
        <v>0</v>
      </c>
      <c r="BD47" s="359" t="str">
        <f t="shared" si="17"/>
        <v>C</v>
      </c>
      <c r="BE47" s="113">
        <f t="shared" si="18"/>
        <v>0</v>
      </c>
      <c r="BF47" s="114">
        <f t="shared" si="19"/>
        <v>0</v>
      </c>
      <c r="BG47" s="114">
        <f t="shared" si="20"/>
        <v>0</v>
      </c>
      <c r="BH47" s="115">
        <f t="shared" si="21"/>
        <v>0</v>
      </c>
      <c r="BI47" s="116">
        <f t="shared" si="22"/>
        <v>0</v>
      </c>
      <c r="BJ47" s="508">
        <f t="shared" si="23"/>
        <v>16.196388261851013</v>
      </c>
      <c r="BK47" s="314"/>
      <c r="BL47" s="198"/>
      <c r="BM47" s="55">
        <f t="shared" si="0"/>
        <v>25</v>
      </c>
      <c r="BN47" s="108">
        <f t="shared" si="0"/>
        <v>0</v>
      </c>
      <c r="BO47" s="570">
        <f t="shared" si="24"/>
        <v>0</v>
      </c>
      <c r="BP47" s="571" t="str">
        <f t="shared" si="51"/>
        <v>C</v>
      </c>
      <c r="BQ47" s="571">
        <f t="shared" si="25"/>
        <v>0</v>
      </c>
      <c r="BR47" s="572" t="str">
        <f t="shared" si="51"/>
        <v>C</v>
      </c>
      <c r="BS47" s="570">
        <f t="shared" si="26"/>
        <v>0</v>
      </c>
      <c r="BT47" s="571">
        <f t="shared" si="52"/>
        <v>0</v>
      </c>
      <c r="BU47" s="571">
        <f t="shared" si="52"/>
        <v>0</v>
      </c>
      <c r="BV47" s="572">
        <f t="shared" si="52"/>
        <v>0</v>
      </c>
      <c r="BW47" s="555">
        <f t="shared" si="27"/>
        <v>0</v>
      </c>
      <c r="BX47" s="556">
        <f t="shared" si="28"/>
        <v>0</v>
      </c>
      <c r="BY47" s="555">
        <f t="shared" si="29"/>
        <v>0</v>
      </c>
      <c r="BZ47" s="557">
        <f t="shared" si="30"/>
        <v>0</v>
      </c>
      <c r="CA47" s="558">
        <f t="shared" si="31"/>
        <v>0</v>
      </c>
      <c r="CB47" s="557">
        <f t="shared" si="32"/>
        <v>0</v>
      </c>
      <c r="CC47" s="558">
        <f t="shared" si="33"/>
        <v>0</v>
      </c>
      <c r="CD47" s="557">
        <f t="shared" si="34"/>
        <v>0</v>
      </c>
      <c r="CE47" s="558">
        <f t="shared" si="35"/>
        <v>0</v>
      </c>
      <c r="CF47" s="557">
        <f t="shared" si="36"/>
        <v>0</v>
      </c>
      <c r="CG47" s="558">
        <f t="shared" si="37"/>
        <v>0</v>
      </c>
      <c r="CH47" s="557">
        <f t="shared" si="38"/>
        <v>0</v>
      </c>
      <c r="CI47" s="558">
        <f t="shared" si="39"/>
        <v>0</v>
      </c>
      <c r="CJ47" s="557">
        <f t="shared" si="40"/>
        <v>0</v>
      </c>
      <c r="CK47" s="558">
        <f t="shared" si="41"/>
        <v>0</v>
      </c>
      <c r="CL47" s="556">
        <f t="shared" si="42"/>
        <v>0</v>
      </c>
      <c r="CM47" s="555">
        <f t="shared" si="43"/>
        <v>0</v>
      </c>
      <c r="CN47" s="557">
        <f t="shared" si="44"/>
        <v>0</v>
      </c>
      <c r="CO47" s="559">
        <f t="shared" si="45"/>
        <v>0</v>
      </c>
      <c r="CP47" s="557">
        <f t="shared" si="46"/>
        <v>0</v>
      </c>
      <c r="CQ47" s="558">
        <f t="shared" si="47"/>
        <v>0</v>
      </c>
      <c r="CR47" s="557">
        <f t="shared" si="48"/>
        <v>0</v>
      </c>
      <c r="CS47" s="558">
        <f t="shared" si="49"/>
        <v>0</v>
      </c>
      <c r="CT47" s="560">
        <f t="shared" si="50"/>
        <v>0</v>
      </c>
      <c r="CU47" s="118"/>
      <c r="CV47" s="118"/>
      <c r="CW47" s="118"/>
      <c r="CX47" s="118"/>
      <c r="CY47" s="118"/>
      <c r="CZ47" s="118"/>
      <c r="DA47" s="118"/>
      <c r="DB47" s="118"/>
      <c r="DC47" s="118"/>
      <c r="DD47" s="118"/>
      <c r="DE47" s="118"/>
      <c r="DF47" s="118"/>
      <c r="DG47" s="118"/>
      <c r="DH47" s="335">
        <v>25</v>
      </c>
      <c r="DI47" s="334">
        <f t="shared" si="10"/>
        <v>25</v>
      </c>
      <c r="DJ47" s="340">
        <f t="shared" si="3"/>
        <v>0</v>
      </c>
      <c r="DK47" s="89">
        <f t="shared" si="4"/>
        <v>0</v>
      </c>
      <c r="DL47" s="209">
        <f t="shared" si="5"/>
        <v>16.196388261851013</v>
      </c>
      <c r="DM47" s="133"/>
      <c r="EA47" s="344">
        <f t="shared" si="6"/>
        <v>25</v>
      </c>
      <c r="EB47" s="347">
        <f t="shared" si="7"/>
        <v>0</v>
      </c>
      <c r="EC47" s="91">
        <f t="shared" si="8"/>
        <v>0</v>
      </c>
      <c r="ED47" s="92">
        <f t="shared" si="9"/>
        <v>0</v>
      </c>
      <c r="EE47" s="93">
        <f t="shared" si="12"/>
        <v>0</v>
      </c>
    </row>
    <row r="48" spans="1:146" ht="13.2" customHeight="1" x14ac:dyDescent="0.2">
      <c r="A48" s="95">
        <v>26</v>
      </c>
      <c r="B48" s="126"/>
      <c r="C48" s="97">
        <f>アンケート集計!H29</f>
        <v>0</v>
      </c>
      <c r="D48" s="422" t="str">
        <f t="shared" si="13"/>
        <v>C</v>
      </c>
      <c r="E48" s="234"/>
      <c r="F48" s="235"/>
      <c r="G48" s="235"/>
      <c r="H48" s="285"/>
      <c r="I48" s="285"/>
      <c r="J48" s="234"/>
      <c r="K48" s="235"/>
      <c r="L48" s="235"/>
      <c r="M48" s="285"/>
      <c r="N48" s="254"/>
      <c r="O48" s="235"/>
      <c r="P48" s="235"/>
      <c r="Q48" s="236"/>
      <c r="R48" s="254"/>
      <c r="S48" s="235"/>
      <c r="T48" s="236"/>
      <c r="U48" s="254"/>
      <c r="V48" s="236"/>
      <c r="W48" s="128"/>
      <c r="X48" s="254"/>
      <c r="Y48" s="235"/>
      <c r="Z48" s="236"/>
      <c r="AA48" s="254"/>
      <c r="AB48" s="235"/>
      <c r="AC48" s="266"/>
      <c r="AD48" s="234"/>
      <c r="AE48" s="235"/>
      <c r="AF48" s="235"/>
      <c r="AG48" s="235"/>
      <c r="AH48" s="236"/>
      <c r="AI48" s="254"/>
      <c r="AJ48" s="235"/>
      <c r="AK48" s="235"/>
      <c r="AL48" s="235"/>
      <c r="AM48" s="235"/>
      <c r="AN48" s="235"/>
      <c r="AO48" s="235"/>
      <c r="AP48" s="235"/>
      <c r="AQ48" s="236"/>
      <c r="AR48" s="254"/>
      <c r="AS48" s="235"/>
      <c r="AT48" s="235"/>
      <c r="AU48" s="236"/>
      <c r="AV48" s="254"/>
      <c r="AW48" s="317"/>
      <c r="AX48" s="285"/>
      <c r="AY48" s="285"/>
      <c r="AZ48" s="266"/>
      <c r="BA48" s="101">
        <f t="shared" si="14"/>
        <v>0</v>
      </c>
      <c r="BB48" s="360" t="str">
        <f t="shared" si="15"/>
        <v>C</v>
      </c>
      <c r="BC48" s="102">
        <f t="shared" si="16"/>
        <v>0</v>
      </c>
      <c r="BD48" s="361" t="str">
        <f t="shared" si="17"/>
        <v>C</v>
      </c>
      <c r="BE48" s="101">
        <f t="shared" si="18"/>
        <v>0</v>
      </c>
      <c r="BF48" s="102">
        <f t="shared" si="19"/>
        <v>0</v>
      </c>
      <c r="BG48" s="102">
        <f t="shared" si="20"/>
        <v>0</v>
      </c>
      <c r="BH48" s="103">
        <f t="shared" si="21"/>
        <v>0</v>
      </c>
      <c r="BI48" s="104">
        <f t="shared" si="22"/>
        <v>0</v>
      </c>
      <c r="BJ48" s="507">
        <f t="shared" si="23"/>
        <v>16.196388261851013</v>
      </c>
      <c r="BK48" s="314"/>
      <c r="BL48" s="198"/>
      <c r="BM48" s="95">
        <f t="shared" si="0"/>
        <v>26</v>
      </c>
      <c r="BN48" s="96">
        <f t="shared" si="0"/>
        <v>0</v>
      </c>
      <c r="BO48" s="561">
        <f t="shared" si="24"/>
        <v>0</v>
      </c>
      <c r="BP48" s="562" t="str">
        <f t="shared" si="51"/>
        <v>C</v>
      </c>
      <c r="BQ48" s="562">
        <f t="shared" si="25"/>
        <v>0</v>
      </c>
      <c r="BR48" s="563" t="str">
        <f t="shared" si="51"/>
        <v>C</v>
      </c>
      <c r="BS48" s="561">
        <f t="shared" si="26"/>
        <v>0</v>
      </c>
      <c r="BT48" s="562">
        <f t="shared" si="52"/>
        <v>0</v>
      </c>
      <c r="BU48" s="562">
        <f t="shared" si="52"/>
        <v>0</v>
      </c>
      <c r="BV48" s="563">
        <f t="shared" si="52"/>
        <v>0</v>
      </c>
      <c r="BW48" s="564">
        <f t="shared" si="27"/>
        <v>0</v>
      </c>
      <c r="BX48" s="565">
        <f t="shared" si="28"/>
        <v>0</v>
      </c>
      <c r="BY48" s="564">
        <f t="shared" si="29"/>
        <v>0</v>
      </c>
      <c r="BZ48" s="566">
        <f t="shared" si="30"/>
        <v>0</v>
      </c>
      <c r="CA48" s="567">
        <f t="shared" si="31"/>
        <v>0</v>
      </c>
      <c r="CB48" s="566">
        <f t="shared" si="32"/>
        <v>0</v>
      </c>
      <c r="CC48" s="567">
        <f t="shared" si="33"/>
        <v>0</v>
      </c>
      <c r="CD48" s="566">
        <f t="shared" si="34"/>
        <v>0</v>
      </c>
      <c r="CE48" s="567">
        <f t="shared" si="35"/>
        <v>0</v>
      </c>
      <c r="CF48" s="566">
        <f t="shared" si="36"/>
        <v>0</v>
      </c>
      <c r="CG48" s="567">
        <f t="shared" si="37"/>
        <v>0</v>
      </c>
      <c r="CH48" s="566">
        <f t="shared" si="38"/>
        <v>0</v>
      </c>
      <c r="CI48" s="567">
        <f t="shared" si="39"/>
        <v>0</v>
      </c>
      <c r="CJ48" s="566">
        <f t="shared" si="40"/>
        <v>0</v>
      </c>
      <c r="CK48" s="567">
        <f t="shared" si="41"/>
        <v>0</v>
      </c>
      <c r="CL48" s="565">
        <f t="shared" si="42"/>
        <v>0</v>
      </c>
      <c r="CM48" s="564">
        <f t="shared" si="43"/>
        <v>0</v>
      </c>
      <c r="CN48" s="566">
        <f t="shared" si="44"/>
        <v>0</v>
      </c>
      <c r="CO48" s="568">
        <f t="shared" si="45"/>
        <v>0</v>
      </c>
      <c r="CP48" s="566">
        <f t="shared" si="46"/>
        <v>0</v>
      </c>
      <c r="CQ48" s="567">
        <f t="shared" si="47"/>
        <v>0</v>
      </c>
      <c r="CR48" s="566">
        <f t="shared" si="48"/>
        <v>0</v>
      </c>
      <c r="CS48" s="567">
        <f t="shared" si="49"/>
        <v>0</v>
      </c>
      <c r="CT48" s="569">
        <f t="shared" si="50"/>
        <v>0</v>
      </c>
      <c r="CU48" s="118"/>
      <c r="CV48" s="118"/>
      <c r="CW48" s="118"/>
      <c r="CX48" s="118"/>
      <c r="CY48" s="118"/>
      <c r="CZ48" s="118"/>
      <c r="DA48" s="118"/>
      <c r="DB48" s="118"/>
      <c r="DC48" s="118"/>
      <c r="DD48" s="118"/>
      <c r="DE48" s="118"/>
      <c r="DF48" s="118"/>
      <c r="DG48" s="118"/>
      <c r="DH48" s="335">
        <v>26</v>
      </c>
      <c r="DI48" s="334">
        <f t="shared" si="10"/>
        <v>26</v>
      </c>
      <c r="DJ48" s="340">
        <f t="shared" si="3"/>
        <v>0</v>
      </c>
      <c r="DK48" s="89">
        <f t="shared" si="4"/>
        <v>0</v>
      </c>
      <c r="DL48" s="209">
        <f t="shared" si="5"/>
        <v>16.196388261851013</v>
      </c>
      <c r="DM48" s="133"/>
      <c r="EA48" s="344">
        <f t="shared" si="6"/>
        <v>26</v>
      </c>
      <c r="EB48" s="347">
        <f t="shared" si="7"/>
        <v>0</v>
      </c>
      <c r="EC48" s="91">
        <f t="shared" si="8"/>
        <v>0</v>
      </c>
      <c r="ED48" s="92">
        <f t="shared" si="9"/>
        <v>0</v>
      </c>
      <c r="EE48" s="93">
        <f t="shared" si="12"/>
        <v>0</v>
      </c>
    </row>
    <row r="49" spans="1:135" ht="13.2" customHeight="1" x14ac:dyDescent="0.2">
      <c r="A49" s="55">
        <v>27</v>
      </c>
      <c r="B49" s="130"/>
      <c r="C49" s="109">
        <f>アンケート集計!H30</f>
        <v>0</v>
      </c>
      <c r="D49" s="23" t="str">
        <f t="shared" si="13"/>
        <v>C</v>
      </c>
      <c r="E49" s="237"/>
      <c r="F49" s="238"/>
      <c r="G49" s="238"/>
      <c r="H49" s="286"/>
      <c r="I49" s="286"/>
      <c r="J49" s="237"/>
      <c r="K49" s="238"/>
      <c r="L49" s="238"/>
      <c r="M49" s="286"/>
      <c r="N49" s="255"/>
      <c r="O49" s="238"/>
      <c r="P49" s="238"/>
      <c r="Q49" s="239"/>
      <c r="R49" s="255"/>
      <c r="S49" s="238"/>
      <c r="T49" s="239"/>
      <c r="U49" s="255"/>
      <c r="V49" s="239"/>
      <c r="W49" s="131"/>
      <c r="X49" s="255"/>
      <c r="Y49" s="238"/>
      <c r="Z49" s="239"/>
      <c r="AA49" s="255"/>
      <c r="AB49" s="238"/>
      <c r="AC49" s="267"/>
      <c r="AD49" s="237"/>
      <c r="AE49" s="238"/>
      <c r="AF49" s="238"/>
      <c r="AG49" s="238"/>
      <c r="AH49" s="239"/>
      <c r="AI49" s="255"/>
      <c r="AJ49" s="238"/>
      <c r="AK49" s="238"/>
      <c r="AL49" s="238"/>
      <c r="AM49" s="238"/>
      <c r="AN49" s="238"/>
      <c r="AO49" s="238"/>
      <c r="AP49" s="238"/>
      <c r="AQ49" s="239"/>
      <c r="AR49" s="255"/>
      <c r="AS49" s="238"/>
      <c r="AT49" s="238"/>
      <c r="AU49" s="239"/>
      <c r="AV49" s="255"/>
      <c r="AW49" s="318"/>
      <c r="AX49" s="286"/>
      <c r="AY49" s="286"/>
      <c r="AZ49" s="267"/>
      <c r="BA49" s="113">
        <f t="shared" si="14"/>
        <v>0</v>
      </c>
      <c r="BB49" s="358" t="str">
        <f t="shared" si="15"/>
        <v>C</v>
      </c>
      <c r="BC49" s="114">
        <f t="shared" si="16"/>
        <v>0</v>
      </c>
      <c r="BD49" s="359" t="str">
        <f t="shared" si="17"/>
        <v>C</v>
      </c>
      <c r="BE49" s="113">
        <f t="shared" si="18"/>
        <v>0</v>
      </c>
      <c r="BF49" s="114">
        <f t="shared" si="19"/>
        <v>0</v>
      </c>
      <c r="BG49" s="114">
        <f t="shared" si="20"/>
        <v>0</v>
      </c>
      <c r="BH49" s="115">
        <f t="shared" si="21"/>
        <v>0</v>
      </c>
      <c r="BI49" s="116">
        <f t="shared" si="22"/>
        <v>0</v>
      </c>
      <c r="BJ49" s="508">
        <f t="shared" si="23"/>
        <v>16.196388261851013</v>
      </c>
      <c r="BK49" s="314"/>
      <c r="BL49" s="198"/>
      <c r="BM49" s="55">
        <f t="shared" si="0"/>
        <v>27</v>
      </c>
      <c r="BN49" s="108">
        <f t="shared" si="0"/>
        <v>0</v>
      </c>
      <c r="BO49" s="570">
        <f t="shared" si="24"/>
        <v>0</v>
      </c>
      <c r="BP49" s="571" t="str">
        <f t="shared" si="51"/>
        <v>C</v>
      </c>
      <c r="BQ49" s="571">
        <f t="shared" si="25"/>
        <v>0</v>
      </c>
      <c r="BR49" s="572" t="str">
        <f t="shared" si="51"/>
        <v>C</v>
      </c>
      <c r="BS49" s="570">
        <f t="shared" si="26"/>
        <v>0</v>
      </c>
      <c r="BT49" s="571">
        <f t="shared" si="52"/>
        <v>0</v>
      </c>
      <c r="BU49" s="571">
        <f t="shared" si="52"/>
        <v>0</v>
      </c>
      <c r="BV49" s="572">
        <f t="shared" si="52"/>
        <v>0</v>
      </c>
      <c r="BW49" s="555">
        <f t="shared" si="27"/>
        <v>0</v>
      </c>
      <c r="BX49" s="556">
        <f t="shared" si="28"/>
        <v>0</v>
      </c>
      <c r="BY49" s="555">
        <f t="shared" si="29"/>
        <v>0</v>
      </c>
      <c r="BZ49" s="557">
        <f t="shared" si="30"/>
        <v>0</v>
      </c>
      <c r="CA49" s="558">
        <f t="shared" si="31"/>
        <v>0</v>
      </c>
      <c r="CB49" s="557">
        <f t="shared" si="32"/>
        <v>0</v>
      </c>
      <c r="CC49" s="558">
        <f t="shared" si="33"/>
        <v>0</v>
      </c>
      <c r="CD49" s="557">
        <f t="shared" si="34"/>
        <v>0</v>
      </c>
      <c r="CE49" s="558">
        <f t="shared" si="35"/>
        <v>0</v>
      </c>
      <c r="CF49" s="557">
        <f t="shared" si="36"/>
        <v>0</v>
      </c>
      <c r="CG49" s="558">
        <f t="shared" si="37"/>
        <v>0</v>
      </c>
      <c r="CH49" s="557">
        <f t="shared" si="38"/>
        <v>0</v>
      </c>
      <c r="CI49" s="558">
        <f t="shared" si="39"/>
        <v>0</v>
      </c>
      <c r="CJ49" s="557">
        <f t="shared" si="40"/>
        <v>0</v>
      </c>
      <c r="CK49" s="558">
        <f t="shared" si="41"/>
        <v>0</v>
      </c>
      <c r="CL49" s="556">
        <f t="shared" si="42"/>
        <v>0</v>
      </c>
      <c r="CM49" s="555">
        <f t="shared" si="43"/>
        <v>0</v>
      </c>
      <c r="CN49" s="557">
        <f t="shared" si="44"/>
        <v>0</v>
      </c>
      <c r="CO49" s="559">
        <f t="shared" si="45"/>
        <v>0</v>
      </c>
      <c r="CP49" s="557">
        <f t="shared" si="46"/>
        <v>0</v>
      </c>
      <c r="CQ49" s="558">
        <f t="shared" si="47"/>
        <v>0</v>
      </c>
      <c r="CR49" s="557">
        <f t="shared" si="48"/>
        <v>0</v>
      </c>
      <c r="CS49" s="558">
        <f t="shared" si="49"/>
        <v>0</v>
      </c>
      <c r="CT49" s="560">
        <f t="shared" si="50"/>
        <v>0</v>
      </c>
      <c r="CU49" s="118"/>
      <c r="CV49" s="118"/>
      <c r="CW49" s="118"/>
      <c r="CX49" s="118"/>
      <c r="CY49" s="118"/>
      <c r="CZ49" s="118"/>
      <c r="DA49" s="118"/>
      <c r="DB49" s="118"/>
      <c r="DC49" s="118"/>
      <c r="DD49" s="118"/>
      <c r="DE49" s="118"/>
      <c r="DF49" s="118"/>
      <c r="DG49" s="118"/>
      <c r="DH49" s="335">
        <v>27</v>
      </c>
      <c r="DI49" s="334">
        <f t="shared" si="10"/>
        <v>27</v>
      </c>
      <c r="DJ49" s="340">
        <f t="shared" si="3"/>
        <v>0</v>
      </c>
      <c r="DK49" s="89">
        <f t="shared" si="4"/>
        <v>0</v>
      </c>
      <c r="DL49" s="209">
        <f t="shared" si="5"/>
        <v>16.196388261851013</v>
      </c>
      <c r="DM49" s="133"/>
      <c r="EA49" s="344">
        <f t="shared" si="6"/>
        <v>27</v>
      </c>
      <c r="EB49" s="347">
        <f t="shared" si="7"/>
        <v>0</v>
      </c>
      <c r="EC49" s="91">
        <f t="shared" si="8"/>
        <v>0</v>
      </c>
      <c r="ED49" s="92">
        <f t="shared" si="9"/>
        <v>0</v>
      </c>
      <c r="EE49" s="93">
        <f t="shared" si="12"/>
        <v>0</v>
      </c>
    </row>
    <row r="50" spans="1:135" ht="13.2" customHeight="1" x14ac:dyDescent="0.2">
      <c r="A50" s="95">
        <v>28</v>
      </c>
      <c r="B50" s="126"/>
      <c r="C50" s="97">
        <f>アンケート集計!H31</f>
        <v>0</v>
      </c>
      <c r="D50" s="422" t="str">
        <f t="shared" si="13"/>
        <v>C</v>
      </c>
      <c r="E50" s="234"/>
      <c r="F50" s="235"/>
      <c r="G50" s="235"/>
      <c r="H50" s="285"/>
      <c r="I50" s="285"/>
      <c r="J50" s="234"/>
      <c r="K50" s="235"/>
      <c r="L50" s="235"/>
      <c r="M50" s="285"/>
      <c r="N50" s="254"/>
      <c r="O50" s="235"/>
      <c r="P50" s="235"/>
      <c r="Q50" s="236"/>
      <c r="R50" s="254"/>
      <c r="S50" s="235"/>
      <c r="T50" s="236"/>
      <c r="U50" s="254"/>
      <c r="V50" s="236"/>
      <c r="W50" s="128"/>
      <c r="X50" s="254"/>
      <c r="Y50" s="235"/>
      <c r="Z50" s="236"/>
      <c r="AA50" s="254"/>
      <c r="AB50" s="235"/>
      <c r="AC50" s="266"/>
      <c r="AD50" s="234"/>
      <c r="AE50" s="235"/>
      <c r="AF50" s="235"/>
      <c r="AG50" s="235"/>
      <c r="AH50" s="236"/>
      <c r="AI50" s="254"/>
      <c r="AJ50" s="235"/>
      <c r="AK50" s="235"/>
      <c r="AL50" s="235"/>
      <c r="AM50" s="235"/>
      <c r="AN50" s="235"/>
      <c r="AO50" s="235"/>
      <c r="AP50" s="235"/>
      <c r="AQ50" s="236"/>
      <c r="AR50" s="254"/>
      <c r="AS50" s="235"/>
      <c r="AT50" s="235"/>
      <c r="AU50" s="236"/>
      <c r="AV50" s="254"/>
      <c r="AW50" s="317"/>
      <c r="AX50" s="285"/>
      <c r="AY50" s="285"/>
      <c r="AZ50" s="266"/>
      <c r="BA50" s="101">
        <f t="shared" si="14"/>
        <v>0</v>
      </c>
      <c r="BB50" s="360" t="str">
        <f t="shared" si="15"/>
        <v>C</v>
      </c>
      <c r="BC50" s="102">
        <f t="shared" si="16"/>
        <v>0</v>
      </c>
      <c r="BD50" s="361" t="str">
        <f t="shared" si="17"/>
        <v>C</v>
      </c>
      <c r="BE50" s="101">
        <f t="shared" si="18"/>
        <v>0</v>
      </c>
      <c r="BF50" s="102">
        <f t="shared" si="19"/>
        <v>0</v>
      </c>
      <c r="BG50" s="102">
        <f t="shared" si="20"/>
        <v>0</v>
      </c>
      <c r="BH50" s="103">
        <f t="shared" si="21"/>
        <v>0</v>
      </c>
      <c r="BI50" s="104">
        <f t="shared" si="22"/>
        <v>0</v>
      </c>
      <c r="BJ50" s="507">
        <f t="shared" si="23"/>
        <v>16.196388261851013</v>
      </c>
      <c r="BK50" s="314"/>
      <c r="BL50" s="198"/>
      <c r="BM50" s="95">
        <f t="shared" si="0"/>
        <v>28</v>
      </c>
      <c r="BN50" s="96">
        <f t="shared" si="0"/>
        <v>0</v>
      </c>
      <c r="BO50" s="561">
        <f t="shared" si="24"/>
        <v>0</v>
      </c>
      <c r="BP50" s="562" t="str">
        <f t="shared" si="51"/>
        <v>C</v>
      </c>
      <c r="BQ50" s="562">
        <f t="shared" si="25"/>
        <v>0</v>
      </c>
      <c r="BR50" s="563" t="str">
        <f t="shared" si="51"/>
        <v>C</v>
      </c>
      <c r="BS50" s="561">
        <f t="shared" si="26"/>
        <v>0</v>
      </c>
      <c r="BT50" s="562">
        <f t="shared" si="52"/>
        <v>0</v>
      </c>
      <c r="BU50" s="562">
        <f t="shared" si="52"/>
        <v>0</v>
      </c>
      <c r="BV50" s="563">
        <f t="shared" si="52"/>
        <v>0</v>
      </c>
      <c r="BW50" s="564">
        <f t="shared" si="27"/>
        <v>0</v>
      </c>
      <c r="BX50" s="565">
        <f t="shared" si="28"/>
        <v>0</v>
      </c>
      <c r="BY50" s="564">
        <f t="shared" si="29"/>
        <v>0</v>
      </c>
      <c r="BZ50" s="566">
        <f t="shared" si="30"/>
        <v>0</v>
      </c>
      <c r="CA50" s="567">
        <f t="shared" si="31"/>
        <v>0</v>
      </c>
      <c r="CB50" s="566">
        <f t="shared" si="32"/>
        <v>0</v>
      </c>
      <c r="CC50" s="567">
        <f t="shared" si="33"/>
        <v>0</v>
      </c>
      <c r="CD50" s="566">
        <f t="shared" si="34"/>
        <v>0</v>
      </c>
      <c r="CE50" s="567">
        <f t="shared" si="35"/>
        <v>0</v>
      </c>
      <c r="CF50" s="566">
        <f t="shared" si="36"/>
        <v>0</v>
      </c>
      <c r="CG50" s="567">
        <f t="shared" si="37"/>
        <v>0</v>
      </c>
      <c r="CH50" s="566">
        <f t="shared" si="38"/>
        <v>0</v>
      </c>
      <c r="CI50" s="567">
        <f t="shared" si="39"/>
        <v>0</v>
      </c>
      <c r="CJ50" s="566">
        <f t="shared" si="40"/>
        <v>0</v>
      </c>
      <c r="CK50" s="567">
        <f t="shared" si="41"/>
        <v>0</v>
      </c>
      <c r="CL50" s="565">
        <f t="shared" si="42"/>
        <v>0</v>
      </c>
      <c r="CM50" s="564">
        <f t="shared" si="43"/>
        <v>0</v>
      </c>
      <c r="CN50" s="566">
        <f t="shared" si="44"/>
        <v>0</v>
      </c>
      <c r="CO50" s="568">
        <f t="shared" si="45"/>
        <v>0</v>
      </c>
      <c r="CP50" s="566">
        <f t="shared" si="46"/>
        <v>0</v>
      </c>
      <c r="CQ50" s="567">
        <f t="shared" si="47"/>
        <v>0</v>
      </c>
      <c r="CR50" s="566">
        <f t="shared" si="48"/>
        <v>0</v>
      </c>
      <c r="CS50" s="567">
        <f t="shared" si="49"/>
        <v>0</v>
      </c>
      <c r="CT50" s="569">
        <f t="shared" si="50"/>
        <v>0</v>
      </c>
      <c r="CU50" s="118"/>
      <c r="CV50" s="118"/>
      <c r="CW50" s="118"/>
      <c r="CX50" s="118"/>
      <c r="CY50" s="118"/>
      <c r="CZ50" s="118"/>
      <c r="DA50" s="118"/>
      <c r="DB50" s="118"/>
      <c r="DC50" s="118"/>
      <c r="DD50" s="118"/>
      <c r="DE50" s="118"/>
      <c r="DF50" s="118"/>
      <c r="DG50" s="118"/>
      <c r="DH50" s="335">
        <v>28</v>
      </c>
      <c r="DI50" s="334">
        <f t="shared" si="10"/>
        <v>28</v>
      </c>
      <c r="DJ50" s="340">
        <f t="shared" si="3"/>
        <v>0</v>
      </c>
      <c r="DK50" s="89">
        <f t="shared" si="4"/>
        <v>0</v>
      </c>
      <c r="DL50" s="209">
        <f t="shared" si="5"/>
        <v>16.196388261851013</v>
      </c>
      <c r="DM50" s="133"/>
      <c r="DN50" s="134"/>
      <c r="DO50" s="133"/>
      <c r="DP50" s="133"/>
      <c r="DQ50" s="133"/>
      <c r="DR50" s="133"/>
      <c r="DS50" s="133"/>
      <c r="EA50" s="344">
        <f t="shared" si="6"/>
        <v>28</v>
      </c>
      <c r="EB50" s="347">
        <f t="shared" si="7"/>
        <v>0</v>
      </c>
      <c r="EC50" s="91">
        <f t="shared" si="8"/>
        <v>0</v>
      </c>
      <c r="ED50" s="92">
        <f t="shared" si="9"/>
        <v>0</v>
      </c>
      <c r="EE50" s="93">
        <f t="shared" si="12"/>
        <v>0</v>
      </c>
    </row>
    <row r="51" spans="1:135" ht="13.2" customHeight="1" x14ac:dyDescent="0.2">
      <c r="A51" s="55">
        <v>29</v>
      </c>
      <c r="B51" s="130"/>
      <c r="C51" s="109">
        <f>アンケート集計!H32</f>
        <v>0</v>
      </c>
      <c r="D51" s="23" t="str">
        <f t="shared" si="13"/>
        <v>C</v>
      </c>
      <c r="E51" s="237"/>
      <c r="F51" s="238"/>
      <c r="G51" s="238"/>
      <c r="H51" s="286"/>
      <c r="I51" s="286"/>
      <c r="J51" s="237"/>
      <c r="K51" s="238"/>
      <c r="L51" s="238"/>
      <c r="M51" s="286"/>
      <c r="N51" s="255"/>
      <c r="O51" s="238"/>
      <c r="P51" s="238"/>
      <c r="Q51" s="239"/>
      <c r="R51" s="255"/>
      <c r="S51" s="238"/>
      <c r="T51" s="239"/>
      <c r="U51" s="255"/>
      <c r="V51" s="239"/>
      <c r="W51" s="131"/>
      <c r="X51" s="255"/>
      <c r="Y51" s="238"/>
      <c r="Z51" s="239"/>
      <c r="AA51" s="255"/>
      <c r="AB51" s="238"/>
      <c r="AC51" s="267"/>
      <c r="AD51" s="237"/>
      <c r="AE51" s="238"/>
      <c r="AF51" s="238"/>
      <c r="AG51" s="238"/>
      <c r="AH51" s="239"/>
      <c r="AI51" s="255"/>
      <c r="AJ51" s="238"/>
      <c r="AK51" s="238"/>
      <c r="AL51" s="238"/>
      <c r="AM51" s="238"/>
      <c r="AN51" s="238"/>
      <c r="AO51" s="238"/>
      <c r="AP51" s="238"/>
      <c r="AQ51" s="239"/>
      <c r="AR51" s="255"/>
      <c r="AS51" s="238"/>
      <c r="AT51" s="238"/>
      <c r="AU51" s="239"/>
      <c r="AV51" s="255"/>
      <c r="AW51" s="318"/>
      <c r="AX51" s="286"/>
      <c r="AY51" s="286"/>
      <c r="AZ51" s="267"/>
      <c r="BA51" s="113">
        <f t="shared" si="14"/>
        <v>0</v>
      </c>
      <c r="BB51" s="358" t="str">
        <f t="shared" si="15"/>
        <v>C</v>
      </c>
      <c r="BC51" s="114">
        <f t="shared" si="16"/>
        <v>0</v>
      </c>
      <c r="BD51" s="359" t="str">
        <f t="shared" si="17"/>
        <v>C</v>
      </c>
      <c r="BE51" s="113">
        <f t="shared" si="18"/>
        <v>0</v>
      </c>
      <c r="BF51" s="114">
        <f t="shared" si="19"/>
        <v>0</v>
      </c>
      <c r="BG51" s="114">
        <f t="shared" si="20"/>
        <v>0</v>
      </c>
      <c r="BH51" s="115">
        <f t="shared" si="21"/>
        <v>0</v>
      </c>
      <c r="BI51" s="116">
        <f t="shared" si="22"/>
        <v>0</v>
      </c>
      <c r="BJ51" s="508">
        <f t="shared" si="23"/>
        <v>16.196388261851013</v>
      </c>
      <c r="BK51" s="314"/>
      <c r="BL51" s="198"/>
      <c r="BM51" s="55">
        <f t="shared" si="0"/>
        <v>29</v>
      </c>
      <c r="BN51" s="108">
        <f t="shared" si="0"/>
        <v>0</v>
      </c>
      <c r="BO51" s="570">
        <f t="shared" si="24"/>
        <v>0</v>
      </c>
      <c r="BP51" s="571" t="str">
        <f t="shared" si="51"/>
        <v>C</v>
      </c>
      <c r="BQ51" s="571">
        <f t="shared" si="25"/>
        <v>0</v>
      </c>
      <c r="BR51" s="572" t="str">
        <f t="shared" si="51"/>
        <v>C</v>
      </c>
      <c r="BS51" s="570">
        <f t="shared" si="26"/>
        <v>0</v>
      </c>
      <c r="BT51" s="571">
        <f t="shared" si="52"/>
        <v>0</v>
      </c>
      <c r="BU51" s="571">
        <f t="shared" si="52"/>
        <v>0</v>
      </c>
      <c r="BV51" s="572">
        <f t="shared" si="52"/>
        <v>0</v>
      </c>
      <c r="BW51" s="555">
        <f t="shared" si="27"/>
        <v>0</v>
      </c>
      <c r="BX51" s="556">
        <f t="shared" si="28"/>
        <v>0</v>
      </c>
      <c r="BY51" s="555">
        <f t="shared" si="29"/>
        <v>0</v>
      </c>
      <c r="BZ51" s="557">
        <f t="shared" si="30"/>
        <v>0</v>
      </c>
      <c r="CA51" s="558">
        <f t="shared" si="31"/>
        <v>0</v>
      </c>
      <c r="CB51" s="557">
        <f t="shared" si="32"/>
        <v>0</v>
      </c>
      <c r="CC51" s="558">
        <f t="shared" si="33"/>
        <v>0</v>
      </c>
      <c r="CD51" s="557">
        <f t="shared" si="34"/>
        <v>0</v>
      </c>
      <c r="CE51" s="558">
        <f t="shared" si="35"/>
        <v>0</v>
      </c>
      <c r="CF51" s="557">
        <f t="shared" si="36"/>
        <v>0</v>
      </c>
      <c r="CG51" s="558">
        <f t="shared" si="37"/>
        <v>0</v>
      </c>
      <c r="CH51" s="557">
        <f t="shared" si="38"/>
        <v>0</v>
      </c>
      <c r="CI51" s="558">
        <f t="shared" si="39"/>
        <v>0</v>
      </c>
      <c r="CJ51" s="557">
        <f t="shared" si="40"/>
        <v>0</v>
      </c>
      <c r="CK51" s="558">
        <f t="shared" si="41"/>
        <v>0</v>
      </c>
      <c r="CL51" s="556">
        <f t="shared" si="42"/>
        <v>0</v>
      </c>
      <c r="CM51" s="555">
        <f t="shared" si="43"/>
        <v>0</v>
      </c>
      <c r="CN51" s="557">
        <f t="shared" si="44"/>
        <v>0</v>
      </c>
      <c r="CO51" s="559">
        <f t="shared" si="45"/>
        <v>0</v>
      </c>
      <c r="CP51" s="557">
        <f t="shared" si="46"/>
        <v>0</v>
      </c>
      <c r="CQ51" s="558">
        <f t="shared" si="47"/>
        <v>0</v>
      </c>
      <c r="CR51" s="557">
        <f t="shared" si="48"/>
        <v>0</v>
      </c>
      <c r="CS51" s="558">
        <f t="shared" si="49"/>
        <v>0</v>
      </c>
      <c r="CT51" s="560">
        <f t="shared" si="50"/>
        <v>0</v>
      </c>
      <c r="CU51" s="118"/>
      <c r="CV51" s="118"/>
      <c r="CW51" s="118"/>
      <c r="CX51" s="118"/>
      <c r="CY51" s="118"/>
      <c r="CZ51" s="118"/>
      <c r="DA51" s="118"/>
      <c r="DB51" s="118"/>
      <c r="DC51" s="118"/>
      <c r="DD51" s="118"/>
      <c r="DE51" s="118"/>
      <c r="DF51" s="118"/>
      <c r="DG51" s="118"/>
      <c r="DH51" s="335">
        <v>29</v>
      </c>
      <c r="DI51" s="334">
        <f t="shared" si="10"/>
        <v>29</v>
      </c>
      <c r="DJ51" s="340">
        <f t="shared" si="3"/>
        <v>0</v>
      </c>
      <c r="DK51" s="89">
        <f t="shared" si="4"/>
        <v>0</v>
      </c>
      <c r="DL51" s="209">
        <f t="shared" si="5"/>
        <v>16.196388261851013</v>
      </c>
      <c r="DM51" s="133"/>
      <c r="DN51" s="121"/>
      <c r="DO51" s="133"/>
      <c r="DP51" s="133"/>
      <c r="DQ51" s="133"/>
      <c r="DR51" s="133"/>
      <c r="DS51" s="133"/>
      <c r="EA51" s="344">
        <f t="shared" si="6"/>
        <v>29</v>
      </c>
      <c r="EB51" s="347">
        <f t="shared" si="7"/>
        <v>0</v>
      </c>
      <c r="EC51" s="91">
        <f t="shared" si="8"/>
        <v>0</v>
      </c>
      <c r="ED51" s="92">
        <f t="shared" si="9"/>
        <v>0</v>
      </c>
      <c r="EE51" s="93">
        <f t="shared" si="12"/>
        <v>0</v>
      </c>
    </row>
    <row r="52" spans="1:135" ht="13.2" customHeight="1" thickBot="1" x14ac:dyDescent="0.25">
      <c r="A52" s="95">
        <v>30</v>
      </c>
      <c r="B52" s="142"/>
      <c r="C52" s="127">
        <f>アンケート集計!H33</f>
        <v>0</v>
      </c>
      <c r="D52" s="424" t="str">
        <f t="shared" si="13"/>
        <v>C</v>
      </c>
      <c r="E52" s="240"/>
      <c r="F52" s="241"/>
      <c r="G52" s="241"/>
      <c r="H52" s="287"/>
      <c r="I52" s="287"/>
      <c r="J52" s="240"/>
      <c r="K52" s="241"/>
      <c r="L52" s="241"/>
      <c r="M52" s="287"/>
      <c r="N52" s="256"/>
      <c r="O52" s="241"/>
      <c r="P52" s="241"/>
      <c r="Q52" s="242"/>
      <c r="R52" s="256"/>
      <c r="S52" s="241"/>
      <c r="T52" s="242"/>
      <c r="U52" s="256"/>
      <c r="V52" s="242"/>
      <c r="W52" s="144"/>
      <c r="X52" s="256"/>
      <c r="Y52" s="241"/>
      <c r="Z52" s="242"/>
      <c r="AA52" s="256"/>
      <c r="AB52" s="241"/>
      <c r="AC52" s="268"/>
      <c r="AD52" s="240"/>
      <c r="AE52" s="241"/>
      <c r="AF52" s="241"/>
      <c r="AG52" s="241"/>
      <c r="AH52" s="242"/>
      <c r="AI52" s="256"/>
      <c r="AJ52" s="241"/>
      <c r="AK52" s="241"/>
      <c r="AL52" s="241"/>
      <c r="AM52" s="241"/>
      <c r="AN52" s="241"/>
      <c r="AO52" s="241"/>
      <c r="AP52" s="241"/>
      <c r="AQ52" s="242"/>
      <c r="AR52" s="256"/>
      <c r="AS52" s="241"/>
      <c r="AT52" s="241"/>
      <c r="AU52" s="242"/>
      <c r="AV52" s="256"/>
      <c r="AW52" s="319"/>
      <c r="AX52" s="287"/>
      <c r="AY52" s="287"/>
      <c r="AZ52" s="268"/>
      <c r="BA52" s="215">
        <f t="shared" si="14"/>
        <v>0</v>
      </c>
      <c r="BB52" s="426" t="str">
        <f t="shared" si="15"/>
        <v>C</v>
      </c>
      <c r="BC52" s="216">
        <f t="shared" si="16"/>
        <v>0</v>
      </c>
      <c r="BD52" s="428" t="str">
        <f t="shared" si="17"/>
        <v>C</v>
      </c>
      <c r="BE52" s="215">
        <f t="shared" si="18"/>
        <v>0</v>
      </c>
      <c r="BF52" s="216">
        <f t="shared" si="19"/>
        <v>0</v>
      </c>
      <c r="BG52" s="216">
        <f t="shared" si="20"/>
        <v>0</v>
      </c>
      <c r="BH52" s="217">
        <f t="shared" si="21"/>
        <v>0</v>
      </c>
      <c r="BI52" s="218">
        <f t="shared" si="22"/>
        <v>0</v>
      </c>
      <c r="BJ52" s="509">
        <f t="shared" si="23"/>
        <v>16.196388261851013</v>
      </c>
      <c r="BK52" s="314"/>
      <c r="BL52" s="198"/>
      <c r="BM52" s="141">
        <f t="shared" si="0"/>
        <v>30</v>
      </c>
      <c r="BN52" s="142">
        <f t="shared" si="0"/>
        <v>0</v>
      </c>
      <c r="BO52" s="573">
        <f t="shared" si="24"/>
        <v>0</v>
      </c>
      <c r="BP52" s="574" t="str">
        <f t="shared" si="51"/>
        <v>C</v>
      </c>
      <c r="BQ52" s="574">
        <f t="shared" si="25"/>
        <v>0</v>
      </c>
      <c r="BR52" s="575" t="str">
        <f t="shared" si="51"/>
        <v>C</v>
      </c>
      <c r="BS52" s="573">
        <f t="shared" si="26"/>
        <v>0</v>
      </c>
      <c r="BT52" s="574">
        <f t="shared" si="52"/>
        <v>0</v>
      </c>
      <c r="BU52" s="574">
        <f t="shared" si="52"/>
        <v>0</v>
      </c>
      <c r="BV52" s="575">
        <f t="shared" si="52"/>
        <v>0</v>
      </c>
      <c r="BW52" s="576">
        <f t="shared" si="27"/>
        <v>0</v>
      </c>
      <c r="BX52" s="577">
        <f t="shared" si="28"/>
        <v>0</v>
      </c>
      <c r="BY52" s="576">
        <f t="shared" si="29"/>
        <v>0</v>
      </c>
      <c r="BZ52" s="578">
        <f t="shared" si="30"/>
        <v>0</v>
      </c>
      <c r="CA52" s="579">
        <f t="shared" si="31"/>
        <v>0</v>
      </c>
      <c r="CB52" s="578">
        <f t="shared" si="32"/>
        <v>0</v>
      </c>
      <c r="CC52" s="579">
        <f t="shared" si="33"/>
        <v>0</v>
      </c>
      <c r="CD52" s="578">
        <f t="shared" si="34"/>
        <v>0</v>
      </c>
      <c r="CE52" s="579">
        <f t="shared" si="35"/>
        <v>0</v>
      </c>
      <c r="CF52" s="578">
        <f t="shared" si="36"/>
        <v>0</v>
      </c>
      <c r="CG52" s="579">
        <f t="shared" si="37"/>
        <v>0</v>
      </c>
      <c r="CH52" s="578">
        <f t="shared" si="38"/>
        <v>0</v>
      </c>
      <c r="CI52" s="579">
        <f t="shared" si="39"/>
        <v>0</v>
      </c>
      <c r="CJ52" s="578">
        <f t="shared" si="40"/>
        <v>0</v>
      </c>
      <c r="CK52" s="579">
        <f t="shared" si="41"/>
        <v>0</v>
      </c>
      <c r="CL52" s="577">
        <f t="shared" si="42"/>
        <v>0</v>
      </c>
      <c r="CM52" s="576">
        <f t="shared" si="43"/>
        <v>0</v>
      </c>
      <c r="CN52" s="578">
        <f t="shared" si="44"/>
        <v>0</v>
      </c>
      <c r="CO52" s="580">
        <f t="shared" si="45"/>
        <v>0</v>
      </c>
      <c r="CP52" s="578">
        <f t="shared" si="46"/>
        <v>0</v>
      </c>
      <c r="CQ52" s="579">
        <f t="shared" si="47"/>
        <v>0</v>
      </c>
      <c r="CR52" s="578">
        <f t="shared" si="48"/>
        <v>0</v>
      </c>
      <c r="CS52" s="579">
        <f t="shared" si="49"/>
        <v>0</v>
      </c>
      <c r="CT52" s="581">
        <f t="shared" si="50"/>
        <v>0</v>
      </c>
      <c r="CU52" s="118"/>
      <c r="CV52" s="118"/>
      <c r="CW52" s="118"/>
      <c r="CX52" s="118"/>
      <c r="CY52" s="118"/>
      <c r="CZ52" s="118"/>
      <c r="DA52" s="118"/>
      <c r="DB52" s="118"/>
      <c r="DC52" s="118"/>
      <c r="DD52" s="118"/>
      <c r="DE52" s="118"/>
      <c r="DF52" s="118"/>
      <c r="DG52" s="118"/>
      <c r="DH52" s="335">
        <v>30</v>
      </c>
      <c r="DI52" s="334">
        <f t="shared" si="10"/>
        <v>30</v>
      </c>
      <c r="DJ52" s="340">
        <f t="shared" si="3"/>
        <v>0</v>
      </c>
      <c r="DK52" s="89">
        <f t="shared" si="4"/>
        <v>0</v>
      </c>
      <c r="DL52" s="209">
        <f t="shared" si="5"/>
        <v>16.196388261851013</v>
      </c>
      <c r="DM52" s="133"/>
      <c r="DN52" s="136"/>
      <c r="DO52" s="136"/>
      <c r="DP52" s="137"/>
      <c r="DQ52" s="119"/>
      <c r="DR52" s="119"/>
      <c r="DS52" s="119"/>
      <c r="DT52" s="119"/>
      <c r="DU52" s="118"/>
      <c r="DV52" s="119"/>
      <c r="DW52" s="119"/>
      <c r="DX52" s="119"/>
      <c r="DY52" s="119"/>
      <c r="EA52" s="344">
        <f t="shared" si="6"/>
        <v>30</v>
      </c>
      <c r="EB52" s="347">
        <f t="shared" si="7"/>
        <v>0</v>
      </c>
      <c r="EC52" s="91">
        <f t="shared" si="8"/>
        <v>0</v>
      </c>
      <c r="ED52" s="92">
        <f t="shared" si="9"/>
        <v>0</v>
      </c>
      <c r="EE52" s="93">
        <f t="shared" si="12"/>
        <v>0</v>
      </c>
    </row>
    <row r="53" spans="1:135" ht="13.2" customHeight="1" x14ac:dyDescent="0.2">
      <c r="A53" s="55">
        <v>31</v>
      </c>
      <c r="B53" s="362"/>
      <c r="C53" s="79">
        <f>アンケート集計!H34</f>
        <v>0</v>
      </c>
      <c r="D53" s="339" t="str">
        <f t="shared" si="13"/>
        <v>C</v>
      </c>
      <c r="E53" s="363"/>
      <c r="F53" s="364"/>
      <c r="G53" s="364"/>
      <c r="H53" s="365"/>
      <c r="I53" s="365"/>
      <c r="J53" s="363"/>
      <c r="K53" s="364"/>
      <c r="L53" s="364"/>
      <c r="M53" s="365"/>
      <c r="N53" s="366"/>
      <c r="O53" s="364"/>
      <c r="P53" s="364"/>
      <c r="Q53" s="367"/>
      <c r="R53" s="366"/>
      <c r="S53" s="364"/>
      <c r="T53" s="367"/>
      <c r="U53" s="366"/>
      <c r="V53" s="367"/>
      <c r="W53" s="368"/>
      <c r="X53" s="366"/>
      <c r="Y53" s="364"/>
      <c r="Z53" s="367"/>
      <c r="AA53" s="366"/>
      <c r="AB53" s="364"/>
      <c r="AC53" s="369"/>
      <c r="AD53" s="363"/>
      <c r="AE53" s="364"/>
      <c r="AF53" s="364"/>
      <c r="AG53" s="364"/>
      <c r="AH53" s="367"/>
      <c r="AI53" s="366"/>
      <c r="AJ53" s="364"/>
      <c r="AK53" s="364"/>
      <c r="AL53" s="364"/>
      <c r="AM53" s="364"/>
      <c r="AN53" s="364"/>
      <c r="AO53" s="364"/>
      <c r="AP53" s="364"/>
      <c r="AQ53" s="367"/>
      <c r="AR53" s="366"/>
      <c r="AS53" s="364"/>
      <c r="AT53" s="364"/>
      <c r="AU53" s="367"/>
      <c r="AV53" s="366"/>
      <c r="AW53" s="370"/>
      <c r="AX53" s="365"/>
      <c r="AY53" s="365"/>
      <c r="AZ53" s="369"/>
      <c r="BA53" s="371">
        <f t="shared" si="14"/>
        <v>0</v>
      </c>
      <c r="BB53" s="148" t="str">
        <f t="shared" si="15"/>
        <v>C</v>
      </c>
      <c r="BC53" s="372">
        <f t="shared" si="16"/>
        <v>0</v>
      </c>
      <c r="BD53" s="147" t="str">
        <f t="shared" si="17"/>
        <v>C</v>
      </c>
      <c r="BE53" s="371">
        <f t="shared" si="18"/>
        <v>0</v>
      </c>
      <c r="BF53" s="372">
        <f t="shared" si="19"/>
        <v>0</v>
      </c>
      <c r="BG53" s="372">
        <f t="shared" si="20"/>
        <v>0</v>
      </c>
      <c r="BH53" s="373">
        <f t="shared" si="21"/>
        <v>0</v>
      </c>
      <c r="BI53" s="374">
        <f t="shared" si="22"/>
        <v>0</v>
      </c>
      <c r="BJ53" s="506">
        <f t="shared" si="23"/>
        <v>16.196388261851013</v>
      </c>
      <c r="BK53" s="314"/>
      <c r="BL53" s="198"/>
      <c r="BM53" s="375">
        <f t="shared" si="0"/>
        <v>31</v>
      </c>
      <c r="BN53" s="376">
        <f t="shared" si="0"/>
        <v>0</v>
      </c>
      <c r="BO53" s="582">
        <f t="shared" si="24"/>
        <v>0</v>
      </c>
      <c r="BP53" s="583" t="str">
        <f t="shared" si="51"/>
        <v>C</v>
      </c>
      <c r="BQ53" s="583">
        <f t="shared" si="25"/>
        <v>0</v>
      </c>
      <c r="BR53" s="584" t="str">
        <f t="shared" si="51"/>
        <v>C</v>
      </c>
      <c r="BS53" s="582">
        <f t="shared" si="26"/>
        <v>0</v>
      </c>
      <c r="BT53" s="583">
        <f t="shared" si="52"/>
        <v>0</v>
      </c>
      <c r="BU53" s="583">
        <f t="shared" si="52"/>
        <v>0</v>
      </c>
      <c r="BV53" s="584">
        <f t="shared" si="52"/>
        <v>0</v>
      </c>
      <c r="BW53" s="555">
        <f t="shared" si="27"/>
        <v>0</v>
      </c>
      <c r="BX53" s="556">
        <f t="shared" si="28"/>
        <v>0</v>
      </c>
      <c r="BY53" s="555">
        <f t="shared" si="29"/>
        <v>0</v>
      </c>
      <c r="BZ53" s="557">
        <f t="shared" si="30"/>
        <v>0</v>
      </c>
      <c r="CA53" s="558">
        <f t="shared" si="31"/>
        <v>0</v>
      </c>
      <c r="CB53" s="557">
        <f t="shared" si="32"/>
        <v>0</v>
      </c>
      <c r="CC53" s="558">
        <f t="shared" si="33"/>
        <v>0</v>
      </c>
      <c r="CD53" s="557">
        <f t="shared" si="34"/>
        <v>0</v>
      </c>
      <c r="CE53" s="558">
        <f t="shared" si="35"/>
        <v>0</v>
      </c>
      <c r="CF53" s="557">
        <f t="shared" si="36"/>
        <v>0</v>
      </c>
      <c r="CG53" s="558">
        <f t="shared" si="37"/>
        <v>0</v>
      </c>
      <c r="CH53" s="557">
        <f t="shared" si="38"/>
        <v>0</v>
      </c>
      <c r="CI53" s="558">
        <f t="shared" si="39"/>
        <v>0</v>
      </c>
      <c r="CJ53" s="557">
        <f t="shared" si="40"/>
        <v>0</v>
      </c>
      <c r="CK53" s="558">
        <f t="shared" si="41"/>
        <v>0</v>
      </c>
      <c r="CL53" s="556">
        <f t="shared" si="42"/>
        <v>0</v>
      </c>
      <c r="CM53" s="555">
        <f t="shared" si="43"/>
        <v>0</v>
      </c>
      <c r="CN53" s="557">
        <f t="shared" si="44"/>
        <v>0</v>
      </c>
      <c r="CO53" s="559">
        <f t="shared" si="45"/>
        <v>0</v>
      </c>
      <c r="CP53" s="557">
        <f t="shared" si="46"/>
        <v>0</v>
      </c>
      <c r="CQ53" s="558">
        <f t="shared" si="47"/>
        <v>0</v>
      </c>
      <c r="CR53" s="557">
        <f t="shared" si="48"/>
        <v>0</v>
      </c>
      <c r="CS53" s="558">
        <f t="shared" si="49"/>
        <v>0</v>
      </c>
      <c r="CT53" s="560">
        <f t="shared" si="50"/>
        <v>0</v>
      </c>
      <c r="CU53" s="118"/>
      <c r="CV53" s="118"/>
      <c r="CW53" s="118"/>
      <c r="CX53" s="118"/>
      <c r="CY53" s="118"/>
      <c r="CZ53" s="118"/>
      <c r="DA53" s="118"/>
      <c r="DB53" s="118"/>
      <c r="DC53" s="118"/>
      <c r="DD53" s="118"/>
      <c r="DE53" s="118"/>
      <c r="DF53" s="118"/>
      <c r="DG53" s="118"/>
      <c r="DH53" s="335">
        <v>31</v>
      </c>
      <c r="DI53" s="334">
        <f t="shared" si="10"/>
        <v>31</v>
      </c>
      <c r="DJ53" s="340">
        <f t="shared" si="3"/>
        <v>0</v>
      </c>
      <c r="DK53" s="89">
        <f t="shared" si="4"/>
        <v>0</v>
      </c>
      <c r="DL53" s="209">
        <f t="shared" si="5"/>
        <v>16.196388261851013</v>
      </c>
      <c r="DM53" s="133"/>
      <c r="DN53" s="138"/>
      <c r="DO53" s="138"/>
      <c r="DP53" s="119"/>
      <c r="DQ53" s="139"/>
      <c r="DR53" s="139"/>
      <c r="DS53" s="139"/>
      <c r="DT53" s="139"/>
      <c r="DU53" s="140"/>
      <c r="DV53" s="122"/>
      <c r="DW53" s="122"/>
      <c r="DX53" s="122"/>
      <c r="DY53" s="122"/>
      <c r="EA53" s="344">
        <f t="shared" si="6"/>
        <v>31</v>
      </c>
      <c r="EB53" s="347">
        <f t="shared" si="7"/>
        <v>0</v>
      </c>
      <c r="EC53" s="91">
        <f t="shared" si="8"/>
        <v>0</v>
      </c>
      <c r="ED53" s="92">
        <f t="shared" si="9"/>
        <v>0</v>
      </c>
      <c r="EE53" s="93">
        <f t="shared" si="12"/>
        <v>0</v>
      </c>
    </row>
    <row r="54" spans="1:135" ht="13.2" customHeight="1" x14ac:dyDescent="0.2">
      <c r="A54" s="95">
        <v>32</v>
      </c>
      <c r="B54" s="126"/>
      <c r="C54" s="97">
        <f>アンケート集計!H35</f>
        <v>0</v>
      </c>
      <c r="D54" s="422" t="str">
        <f t="shared" si="13"/>
        <v>C</v>
      </c>
      <c r="E54" s="234"/>
      <c r="F54" s="235"/>
      <c r="G54" s="235"/>
      <c r="H54" s="285"/>
      <c r="I54" s="285"/>
      <c r="J54" s="234"/>
      <c r="K54" s="235"/>
      <c r="L54" s="235"/>
      <c r="M54" s="285"/>
      <c r="N54" s="254"/>
      <c r="O54" s="235"/>
      <c r="P54" s="235"/>
      <c r="Q54" s="236"/>
      <c r="R54" s="254"/>
      <c r="S54" s="235"/>
      <c r="T54" s="236"/>
      <c r="U54" s="254"/>
      <c r="V54" s="236"/>
      <c r="W54" s="128"/>
      <c r="X54" s="254"/>
      <c r="Y54" s="235"/>
      <c r="Z54" s="236"/>
      <c r="AA54" s="254"/>
      <c r="AB54" s="235"/>
      <c r="AC54" s="266"/>
      <c r="AD54" s="234"/>
      <c r="AE54" s="235"/>
      <c r="AF54" s="235"/>
      <c r="AG54" s="235"/>
      <c r="AH54" s="236"/>
      <c r="AI54" s="254"/>
      <c r="AJ54" s="235"/>
      <c r="AK54" s="235"/>
      <c r="AL54" s="235"/>
      <c r="AM54" s="235"/>
      <c r="AN54" s="235"/>
      <c r="AO54" s="235"/>
      <c r="AP54" s="235"/>
      <c r="AQ54" s="236"/>
      <c r="AR54" s="254"/>
      <c r="AS54" s="235"/>
      <c r="AT54" s="235"/>
      <c r="AU54" s="236"/>
      <c r="AV54" s="254"/>
      <c r="AW54" s="317"/>
      <c r="AX54" s="285"/>
      <c r="AY54" s="285"/>
      <c r="AZ54" s="266"/>
      <c r="BA54" s="101">
        <f t="shared" si="14"/>
        <v>0</v>
      </c>
      <c r="BB54" s="360" t="str">
        <f t="shared" si="15"/>
        <v>C</v>
      </c>
      <c r="BC54" s="102">
        <f t="shared" si="16"/>
        <v>0</v>
      </c>
      <c r="BD54" s="361" t="str">
        <f t="shared" si="17"/>
        <v>C</v>
      </c>
      <c r="BE54" s="101">
        <f t="shared" si="18"/>
        <v>0</v>
      </c>
      <c r="BF54" s="102">
        <f t="shared" si="19"/>
        <v>0</v>
      </c>
      <c r="BG54" s="102">
        <f t="shared" si="20"/>
        <v>0</v>
      </c>
      <c r="BH54" s="103">
        <f t="shared" si="21"/>
        <v>0</v>
      </c>
      <c r="BI54" s="104">
        <f t="shared" si="22"/>
        <v>0</v>
      </c>
      <c r="BJ54" s="507">
        <f t="shared" si="23"/>
        <v>16.196388261851013</v>
      </c>
      <c r="BK54" s="314"/>
      <c r="BL54" s="198"/>
      <c r="BM54" s="95">
        <f t="shared" si="0"/>
        <v>32</v>
      </c>
      <c r="BN54" s="96">
        <f t="shared" si="0"/>
        <v>0</v>
      </c>
      <c r="BO54" s="561">
        <f t="shared" si="24"/>
        <v>0</v>
      </c>
      <c r="BP54" s="562" t="str">
        <f t="shared" si="51"/>
        <v>C</v>
      </c>
      <c r="BQ54" s="562">
        <f t="shared" si="25"/>
        <v>0</v>
      </c>
      <c r="BR54" s="563" t="str">
        <f t="shared" si="51"/>
        <v>C</v>
      </c>
      <c r="BS54" s="561">
        <f t="shared" si="26"/>
        <v>0</v>
      </c>
      <c r="BT54" s="562">
        <f t="shared" si="52"/>
        <v>0</v>
      </c>
      <c r="BU54" s="562">
        <f t="shared" si="52"/>
        <v>0</v>
      </c>
      <c r="BV54" s="563">
        <f t="shared" si="52"/>
        <v>0</v>
      </c>
      <c r="BW54" s="564">
        <f t="shared" si="27"/>
        <v>0</v>
      </c>
      <c r="BX54" s="565">
        <f t="shared" si="28"/>
        <v>0</v>
      </c>
      <c r="BY54" s="564">
        <f t="shared" si="29"/>
        <v>0</v>
      </c>
      <c r="BZ54" s="566">
        <f t="shared" si="30"/>
        <v>0</v>
      </c>
      <c r="CA54" s="567">
        <f t="shared" si="31"/>
        <v>0</v>
      </c>
      <c r="CB54" s="566">
        <f t="shared" si="32"/>
        <v>0</v>
      </c>
      <c r="CC54" s="567">
        <f t="shared" si="33"/>
        <v>0</v>
      </c>
      <c r="CD54" s="566">
        <f t="shared" si="34"/>
        <v>0</v>
      </c>
      <c r="CE54" s="567">
        <f t="shared" si="35"/>
        <v>0</v>
      </c>
      <c r="CF54" s="566">
        <f t="shared" si="36"/>
        <v>0</v>
      </c>
      <c r="CG54" s="567">
        <f t="shared" si="37"/>
        <v>0</v>
      </c>
      <c r="CH54" s="566">
        <f t="shared" si="38"/>
        <v>0</v>
      </c>
      <c r="CI54" s="567">
        <f t="shared" si="39"/>
        <v>0</v>
      </c>
      <c r="CJ54" s="566">
        <f t="shared" si="40"/>
        <v>0</v>
      </c>
      <c r="CK54" s="567">
        <f t="shared" si="41"/>
        <v>0</v>
      </c>
      <c r="CL54" s="565">
        <f t="shared" si="42"/>
        <v>0</v>
      </c>
      <c r="CM54" s="564">
        <f t="shared" si="43"/>
        <v>0</v>
      </c>
      <c r="CN54" s="566">
        <f t="shared" si="44"/>
        <v>0</v>
      </c>
      <c r="CO54" s="568">
        <f t="shared" si="45"/>
        <v>0</v>
      </c>
      <c r="CP54" s="566">
        <f t="shared" si="46"/>
        <v>0</v>
      </c>
      <c r="CQ54" s="567">
        <f t="shared" si="47"/>
        <v>0</v>
      </c>
      <c r="CR54" s="566">
        <f t="shared" si="48"/>
        <v>0</v>
      </c>
      <c r="CS54" s="567">
        <f t="shared" si="49"/>
        <v>0</v>
      </c>
      <c r="CT54" s="569">
        <f t="shared" si="50"/>
        <v>0</v>
      </c>
      <c r="CU54" s="118"/>
      <c r="CV54" s="118"/>
      <c r="CW54" s="118"/>
      <c r="CX54" s="118"/>
      <c r="CY54" s="118"/>
      <c r="CZ54" s="118"/>
      <c r="DA54" s="118"/>
      <c r="DB54" s="118"/>
      <c r="DC54" s="118"/>
      <c r="DD54" s="118"/>
      <c r="DE54" s="118"/>
      <c r="DF54" s="118"/>
      <c r="DG54" s="118"/>
      <c r="DH54" s="335">
        <v>32</v>
      </c>
      <c r="DI54" s="334">
        <f t="shared" si="10"/>
        <v>32</v>
      </c>
      <c r="DJ54" s="340">
        <f t="shared" si="3"/>
        <v>0</v>
      </c>
      <c r="DK54" s="89">
        <f t="shared" si="4"/>
        <v>0</v>
      </c>
      <c r="DL54" s="209">
        <f t="shared" si="5"/>
        <v>16.196388261851013</v>
      </c>
      <c r="DM54" s="133"/>
      <c r="DN54" s="133"/>
      <c r="DO54" s="133"/>
      <c r="DP54" s="133"/>
      <c r="DQ54" s="133"/>
      <c r="DR54" s="133"/>
      <c r="DS54" s="133"/>
      <c r="EA54" s="344">
        <f t="shared" si="6"/>
        <v>32</v>
      </c>
      <c r="EB54" s="347">
        <f t="shared" si="7"/>
        <v>0</v>
      </c>
      <c r="EC54" s="91">
        <f t="shared" si="8"/>
        <v>0</v>
      </c>
      <c r="ED54" s="92">
        <f t="shared" si="9"/>
        <v>0</v>
      </c>
      <c r="EE54" s="93">
        <f t="shared" si="12"/>
        <v>0</v>
      </c>
    </row>
    <row r="55" spans="1:135" ht="13.2" customHeight="1" x14ac:dyDescent="0.2">
      <c r="A55" s="55">
        <v>33</v>
      </c>
      <c r="B55" s="130"/>
      <c r="C55" s="109">
        <f>アンケート集計!H36</f>
        <v>0</v>
      </c>
      <c r="D55" s="23" t="str">
        <f t="shared" si="13"/>
        <v>C</v>
      </c>
      <c r="E55" s="237"/>
      <c r="F55" s="238"/>
      <c r="G55" s="238"/>
      <c r="H55" s="286"/>
      <c r="I55" s="286"/>
      <c r="J55" s="237"/>
      <c r="K55" s="238"/>
      <c r="L55" s="238"/>
      <c r="M55" s="286"/>
      <c r="N55" s="255"/>
      <c r="O55" s="238"/>
      <c r="P55" s="238"/>
      <c r="Q55" s="239"/>
      <c r="R55" s="255"/>
      <c r="S55" s="238"/>
      <c r="T55" s="239"/>
      <c r="U55" s="255"/>
      <c r="V55" s="239"/>
      <c r="W55" s="131"/>
      <c r="X55" s="255"/>
      <c r="Y55" s="238"/>
      <c r="Z55" s="239"/>
      <c r="AA55" s="255"/>
      <c r="AB55" s="238"/>
      <c r="AC55" s="267"/>
      <c r="AD55" s="237"/>
      <c r="AE55" s="238"/>
      <c r="AF55" s="238"/>
      <c r="AG55" s="238"/>
      <c r="AH55" s="239"/>
      <c r="AI55" s="255"/>
      <c r="AJ55" s="238"/>
      <c r="AK55" s="238"/>
      <c r="AL55" s="238"/>
      <c r="AM55" s="238"/>
      <c r="AN55" s="238"/>
      <c r="AO55" s="238"/>
      <c r="AP55" s="238"/>
      <c r="AQ55" s="239"/>
      <c r="AR55" s="255"/>
      <c r="AS55" s="238"/>
      <c r="AT55" s="238"/>
      <c r="AU55" s="239"/>
      <c r="AV55" s="255"/>
      <c r="AW55" s="318"/>
      <c r="AX55" s="286"/>
      <c r="AY55" s="286"/>
      <c r="AZ55" s="267"/>
      <c r="BA55" s="113">
        <f t="shared" si="14"/>
        <v>0</v>
      </c>
      <c r="BB55" s="358" t="str">
        <f t="shared" si="15"/>
        <v>C</v>
      </c>
      <c r="BC55" s="114">
        <f t="shared" si="16"/>
        <v>0</v>
      </c>
      <c r="BD55" s="359" t="str">
        <f t="shared" si="17"/>
        <v>C</v>
      </c>
      <c r="BE55" s="113">
        <f t="shared" si="18"/>
        <v>0</v>
      </c>
      <c r="BF55" s="114">
        <f t="shared" si="19"/>
        <v>0</v>
      </c>
      <c r="BG55" s="114">
        <f t="shared" si="20"/>
        <v>0</v>
      </c>
      <c r="BH55" s="115">
        <f t="shared" si="21"/>
        <v>0</v>
      </c>
      <c r="BI55" s="116">
        <f t="shared" si="22"/>
        <v>0</v>
      </c>
      <c r="BJ55" s="508">
        <f t="shared" si="23"/>
        <v>16.196388261851013</v>
      </c>
      <c r="BK55" s="314"/>
      <c r="BL55" s="198"/>
      <c r="BM55" s="55">
        <f t="shared" si="0"/>
        <v>33</v>
      </c>
      <c r="BN55" s="108">
        <f t="shared" si="0"/>
        <v>0</v>
      </c>
      <c r="BO55" s="570">
        <f t="shared" si="24"/>
        <v>0</v>
      </c>
      <c r="BP55" s="571" t="str">
        <f t="shared" si="51"/>
        <v>C</v>
      </c>
      <c r="BQ55" s="571">
        <f t="shared" si="25"/>
        <v>0</v>
      </c>
      <c r="BR55" s="572" t="str">
        <f t="shared" si="51"/>
        <v>C</v>
      </c>
      <c r="BS55" s="570">
        <f t="shared" si="26"/>
        <v>0</v>
      </c>
      <c r="BT55" s="571">
        <f t="shared" si="52"/>
        <v>0</v>
      </c>
      <c r="BU55" s="571">
        <f t="shared" si="52"/>
        <v>0</v>
      </c>
      <c r="BV55" s="572">
        <f t="shared" si="52"/>
        <v>0</v>
      </c>
      <c r="BW55" s="555">
        <f t="shared" si="27"/>
        <v>0</v>
      </c>
      <c r="BX55" s="556">
        <f t="shared" si="28"/>
        <v>0</v>
      </c>
      <c r="BY55" s="555">
        <f t="shared" si="29"/>
        <v>0</v>
      </c>
      <c r="BZ55" s="557">
        <f t="shared" si="30"/>
        <v>0</v>
      </c>
      <c r="CA55" s="558">
        <f t="shared" si="31"/>
        <v>0</v>
      </c>
      <c r="CB55" s="557">
        <f t="shared" si="32"/>
        <v>0</v>
      </c>
      <c r="CC55" s="558">
        <f t="shared" si="33"/>
        <v>0</v>
      </c>
      <c r="CD55" s="557">
        <f t="shared" si="34"/>
        <v>0</v>
      </c>
      <c r="CE55" s="558">
        <f t="shared" si="35"/>
        <v>0</v>
      </c>
      <c r="CF55" s="557">
        <f t="shared" si="36"/>
        <v>0</v>
      </c>
      <c r="CG55" s="558">
        <f t="shared" si="37"/>
        <v>0</v>
      </c>
      <c r="CH55" s="557">
        <f t="shared" si="38"/>
        <v>0</v>
      </c>
      <c r="CI55" s="558">
        <f t="shared" si="39"/>
        <v>0</v>
      </c>
      <c r="CJ55" s="557">
        <f t="shared" si="40"/>
        <v>0</v>
      </c>
      <c r="CK55" s="558">
        <f t="shared" si="41"/>
        <v>0</v>
      </c>
      <c r="CL55" s="556">
        <f t="shared" si="42"/>
        <v>0</v>
      </c>
      <c r="CM55" s="555">
        <f t="shared" si="43"/>
        <v>0</v>
      </c>
      <c r="CN55" s="557">
        <f t="shared" si="44"/>
        <v>0</v>
      </c>
      <c r="CO55" s="559">
        <f t="shared" si="45"/>
        <v>0</v>
      </c>
      <c r="CP55" s="557">
        <f t="shared" si="46"/>
        <v>0</v>
      </c>
      <c r="CQ55" s="558">
        <f t="shared" si="47"/>
        <v>0</v>
      </c>
      <c r="CR55" s="557">
        <f t="shared" si="48"/>
        <v>0</v>
      </c>
      <c r="CS55" s="558">
        <f t="shared" si="49"/>
        <v>0</v>
      </c>
      <c r="CT55" s="560">
        <f t="shared" si="50"/>
        <v>0</v>
      </c>
      <c r="CU55" s="118"/>
      <c r="CV55" s="118"/>
      <c r="CW55" s="118"/>
      <c r="CX55" s="118"/>
      <c r="CY55" s="118"/>
      <c r="CZ55" s="118"/>
      <c r="DA55" s="118"/>
      <c r="DB55" s="118"/>
      <c r="DC55" s="118"/>
      <c r="DD55" s="118"/>
      <c r="DE55" s="118"/>
      <c r="DF55" s="118"/>
      <c r="DG55" s="118"/>
      <c r="DH55" s="335">
        <v>33</v>
      </c>
      <c r="DI55" s="334">
        <f t="shared" si="10"/>
        <v>33</v>
      </c>
      <c r="DJ55" s="340">
        <f t="shared" si="3"/>
        <v>0</v>
      </c>
      <c r="DK55" s="89">
        <f t="shared" si="4"/>
        <v>0</v>
      </c>
      <c r="DL55" s="209">
        <f t="shared" si="5"/>
        <v>16.196388261851013</v>
      </c>
      <c r="DM55" s="133"/>
      <c r="DN55" s="121"/>
      <c r="DO55" s="133"/>
      <c r="DP55" s="121"/>
      <c r="DQ55" s="133"/>
      <c r="DR55" s="133"/>
      <c r="DS55" s="133"/>
      <c r="EA55" s="344">
        <f t="shared" si="6"/>
        <v>33</v>
      </c>
      <c r="EB55" s="347">
        <f t="shared" si="7"/>
        <v>0</v>
      </c>
      <c r="EC55" s="91">
        <f t="shared" si="8"/>
        <v>0</v>
      </c>
      <c r="ED55" s="92">
        <f t="shared" si="9"/>
        <v>0</v>
      </c>
      <c r="EE55" s="93">
        <f t="shared" si="12"/>
        <v>0</v>
      </c>
    </row>
    <row r="56" spans="1:135" ht="13.2" customHeight="1" x14ac:dyDescent="0.2">
      <c r="A56" s="95">
        <v>34</v>
      </c>
      <c r="B56" s="126"/>
      <c r="C56" s="97">
        <f>アンケート集計!H37</f>
        <v>0</v>
      </c>
      <c r="D56" s="422" t="str">
        <f t="shared" si="13"/>
        <v>C</v>
      </c>
      <c r="E56" s="234"/>
      <c r="F56" s="235"/>
      <c r="G56" s="235"/>
      <c r="H56" s="285"/>
      <c r="I56" s="285"/>
      <c r="J56" s="234"/>
      <c r="K56" s="235"/>
      <c r="L56" s="235"/>
      <c r="M56" s="285"/>
      <c r="N56" s="254"/>
      <c r="O56" s="235"/>
      <c r="P56" s="235"/>
      <c r="Q56" s="236"/>
      <c r="R56" s="254"/>
      <c r="S56" s="235"/>
      <c r="T56" s="236"/>
      <c r="U56" s="254"/>
      <c r="V56" s="236"/>
      <c r="W56" s="128"/>
      <c r="X56" s="254"/>
      <c r="Y56" s="235"/>
      <c r="Z56" s="236"/>
      <c r="AA56" s="254"/>
      <c r="AB56" s="235"/>
      <c r="AC56" s="266"/>
      <c r="AD56" s="234"/>
      <c r="AE56" s="235"/>
      <c r="AF56" s="235"/>
      <c r="AG56" s="235"/>
      <c r="AH56" s="236"/>
      <c r="AI56" s="254"/>
      <c r="AJ56" s="235"/>
      <c r="AK56" s="235"/>
      <c r="AL56" s="235"/>
      <c r="AM56" s="235"/>
      <c r="AN56" s="235"/>
      <c r="AO56" s="235"/>
      <c r="AP56" s="235"/>
      <c r="AQ56" s="236"/>
      <c r="AR56" s="254"/>
      <c r="AS56" s="235"/>
      <c r="AT56" s="235"/>
      <c r="AU56" s="236"/>
      <c r="AV56" s="254"/>
      <c r="AW56" s="317"/>
      <c r="AX56" s="285"/>
      <c r="AY56" s="285"/>
      <c r="AZ56" s="266"/>
      <c r="BA56" s="101">
        <f t="shared" si="14"/>
        <v>0</v>
      </c>
      <c r="BB56" s="360" t="str">
        <f t="shared" si="15"/>
        <v>C</v>
      </c>
      <c r="BC56" s="102">
        <f t="shared" si="16"/>
        <v>0</v>
      </c>
      <c r="BD56" s="361" t="str">
        <f t="shared" si="17"/>
        <v>C</v>
      </c>
      <c r="BE56" s="101">
        <f t="shared" si="18"/>
        <v>0</v>
      </c>
      <c r="BF56" s="102">
        <f t="shared" si="19"/>
        <v>0</v>
      </c>
      <c r="BG56" s="102">
        <f t="shared" si="20"/>
        <v>0</v>
      </c>
      <c r="BH56" s="103">
        <f t="shared" si="21"/>
        <v>0</v>
      </c>
      <c r="BI56" s="104">
        <f t="shared" si="22"/>
        <v>0</v>
      </c>
      <c r="BJ56" s="507">
        <f t="shared" si="23"/>
        <v>16.196388261851013</v>
      </c>
      <c r="BK56" s="314"/>
      <c r="BL56" s="198"/>
      <c r="BM56" s="95">
        <f t="shared" si="0"/>
        <v>34</v>
      </c>
      <c r="BN56" s="96">
        <f t="shared" si="0"/>
        <v>0</v>
      </c>
      <c r="BO56" s="561">
        <f t="shared" si="24"/>
        <v>0</v>
      </c>
      <c r="BP56" s="562" t="str">
        <f t="shared" si="51"/>
        <v>C</v>
      </c>
      <c r="BQ56" s="562">
        <f t="shared" si="25"/>
        <v>0</v>
      </c>
      <c r="BR56" s="563" t="str">
        <f t="shared" si="51"/>
        <v>C</v>
      </c>
      <c r="BS56" s="561">
        <f t="shared" si="26"/>
        <v>0</v>
      </c>
      <c r="BT56" s="562">
        <f t="shared" si="52"/>
        <v>0</v>
      </c>
      <c r="BU56" s="562">
        <f t="shared" si="52"/>
        <v>0</v>
      </c>
      <c r="BV56" s="563">
        <f t="shared" si="52"/>
        <v>0</v>
      </c>
      <c r="BW56" s="564">
        <f t="shared" si="27"/>
        <v>0</v>
      </c>
      <c r="BX56" s="565">
        <f t="shared" si="28"/>
        <v>0</v>
      </c>
      <c r="BY56" s="564">
        <f t="shared" si="29"/>
        <v>0</v>
      </c>
      <c r="BZ56" s="566">
        <f t="shared" si="30"/>
        <v>0</v>
      </c>
      <c r="CA56" s="567">
        <f t="shared" si="31"/>
        <v>0</v>
      </c>
      <c r="CB56" s="566">
        <f t="shared" si="32"/>
        <v>0</v>
      </c>
      <c r="CC56" s="567">
        <f t="shared" si="33"/>
        <v>0</v>
      </c>
      <c r="CD56" s="566">
        <f t="shared" si="34"/>
        <v>0</v>
      </c>
      <c r="CE56" s="567">
        <f t="shared" si="35"/>
        <v>0</v>
      </c>
      <c r="CF56" s="566">
        <f t="shared" si="36"/>
        <v>0</v>
      </c>
      <c r="CG56" s="567">
        <f t="shared" si="37"/>
        <v>0</v>
      </c>
      <c r="CH56" s="566">
        <f t="shared" si="38"/>
        <v>0</v>
      </c>
      <c r="CI56" s="567">
        <f t="shared" si="39"/>
        <v>0</v>
      </c>
      <c r="CJ56" s="566">
        <f t="shared" si="40"/>
        <v>0</v>
      </c>
      <c r="CK56" s="567">
        <f t="shared" si="41"/>
        <v>0</v>
      </c>
      <c r="CL56" s="565">
        <f t="shared" si="42"/>
        <v>0</v>
      </c>
      <c r="CM56" s="564">
        <f t="shared" si="43"/>
        <v>0</v>
      </c>
      <c r="CN56" s="566">
        <f t="shared" si="44"/>
        <v>0</v>
      </c>
      <c r="CO56" s="568">
        <f t="shared" si="45"/>
        <v>0</v>
      </c>
      <c r="CP56" s="566">
        <f t="shared" si="46"/>
        <v>0</v>
      </c>
      <c r="CQ56" s="567">
        <f t="shared" si="47"/>
        <v>0</v>
      </c>
      <c r="CR56" s="566">
        <f t="shared" si="48"/>
        <v>0</v>
      </c>
      <c r="CS56" s="567">
        <f t="shared" si="49"/>
        <v>0</v>
      </c>
      <c r="CT56" s="569">
        <f t="shared" si="50"/>
        <v>0</v>
      </c>
      <c r="CU56" s="118"/>
      <c r="CV56" s="118"/>
      <c r="CW56" s="118"/>
      <c r="CX56" s="118"/>
      <c r="CY56" s="118"/>
      <c r="CZ56" s="118"/>
      <c r="DA56" s="118"/>
      <c r="DB56" s="118"/>
      <c r="DC56" s="118"/>
      <c r="DD56" s="118"/>
      <c r="DE56" s="118"/>
      <c r="DF56" s="118"/>
      <c r="DG56" s="118"/>
      <c r="DH56" s="335">
        <v>34</v>
      </c>
      <c r="DI56" s="334">
        <f t="shared" si="10"/>
        <v>34</v>
      </c>
      <c r="DJ56" s="340">
        <f t="shared" si="3"/>
        <v>0</v>
      </c>
      <c r="DK56" s="89">
        <f t="shared" si="4"/>
        <v>0</v>
      </c>
      <c r="DL56" s="209">
        <f t="shared" si="5"/>
        <v>16.196388261851013</v>
      </c>
      <c r="DM56" s="133"/>
      <c r="DN56" s="37"/>
      <c r="DO56" s="125"/>
      <c r="DP56" s="133"/>
      <c r="DQ56" s="133"/>
      <c r="DR56" s="133"/>
      <c r="DS56" s="133"/>
      <c r="DU56" s="125"/>
      <c r="EA56" s="344">
        <f t="shared" si="6"/>
        <v>34</v>
      </c>
      <c r="EB56" s="347">
        <f t="shared" si="7"/>
        <v>0</v>
      </c>
      <c r="EC56" s="91">
        <f t="shared" si="8"/>
        <v>0</v>
      </c>
      <c r="ED56" s="92">
        <f t="shared" si="9"/>
        <v>0</v>
      </c>
      <c r="EE56" s="93">
        <f t="shared" si="12"/>
        <v>0</v>
      </c>
    </row>
    <row r="57" spans="1:135" ht="13.2" customHeight="1" x14ac:dyDescent="0.2">
      <c r="A57" s="55">
        <v>35</v>
      </c>
      <c r="B57" s="130"/>
      <c r="C57" s="109">
        <f>アンケート集計!H38</f>
        <v>0</v>
      </c>
      <c r="D57" s="23" t="str">
        <f t="shared" si="13"/>
        <v>C</v>
      </c>
      <c r="E57" s="237"/>
      <c r="F57" s="238"/>
      <c r="G57" s="238"/>
      <c r="H57" s="286"/>
      <c r="I57" s="286"/>
      <c r="J57" s="237"/>
      <c r="K57" s="238"/>
      <c r="L57" s="238"/>
      <c r="M57" s="286"/>
      <c r="N57" s="255"/>
      <c r="O57" s="238"/>
      <c r="P57" s="238"/>
      <c r="Q57" s="239"/>
      <c r="R57" s="255"/>
      <c r="S57" s="238"/>
      <c r="T57" s="239"/>
      <c r="U57" s="255"/>
      <c r="V57" s="239"/>
      <c r="W57" s="131"/>
      <c r="X57" s="255"/>
      <c r="Y57" s="238"/>
      <c r="Z57" s="239"/>
      <c r="AA57" s="255"/>
      <c r="AB57" s="238"/>
      <c r="AC57" s="267"/>
      <c r="AD57" s="237"/>
      <c r="AE57" s="238"/>
      <c r="AF57" s="238"/>
      <c r="AG57" s="238"/>
      <c r="AH57" s="239"/>
      <c r="AI57" s="255"/>
      <c r="AJ57" s="238"/>
      <c r="AK57" s="238"/>
      <c r="AL57" s="238"/>
      <c r="AM57" s="238"/>
      <c r="AN57" s="238"/>
      <c r="AO57" s="238"/>
      <c r="AP57" s="238"/>
      <c r="AQ57" s="239"/>
      <c r="AR57" s="255"/>
      <c r="AS57" s="238"/>
      <c r="AT57" s="238"/>
      <c r="AU57" s="239"/>
      <c r="AV57" s="255"/>
      <c r="AW57" s="318"/>
      <c r="AX57" s="286"/>
      <c r="AY57" s="286"/>
      <c r="AZ57" s="267"/>
      <c r="BA57" s="113">
        <f t="shared" si="14"/>
        <v>0</v>
      </c>
      <c r="BB57" s="358" t="str">
        <f t="shared" si="15"/>
        <v>C</v>
      </c>
      <c r="BC57" s="114">
        <f t="shared" si="16"/>
        <v>0</v>
      </c>
      <c r="BD57" s="359" t="str">
        <f t="shared" si="17"/>
        <v>C</v>
      </c>
      <c r="BE57" s="113">
        <f t="shared" si="18"/>
        <v>0</v>
      </c>
      <c r="BF57" s="114">
        <f t="shared" si="19"/>
        <v>0</v>
      </c>
      <c r="BG57" s="114">
        <f t="shared" si="20"/>
        <v>0</v>
      </c>
      <c r="BH57" s="115">
        <f t="shared" si="21"/>
        <v>0</v>
      </c>
      <c r="BI57" s="116">
        <f t="shared" si="22"/>
        <v>0</v>
      </c>
      <c r="BJ57" s="508">
        <f t="shared" si="23"/>
        <v>16.196388261851013</v>
      </c>
      <c r="BK57" s="314"/>
      <c r="BL57" s="198"/>
      <c r="BM57" s="55">
        <f t="shared" si="0"/>
        <v>35</v>
      </c>
      <c r="BN57" s="108">
        <f t="shared" si="0"/>
        <v>0</v>
      </c>
      <c r="BO57" s="570">
        <f t="shared" si="24"/>
        <v>0</v>
      </c>
      <c r="BP57" s="571" t="str">
        <f t="shared" si="51"/>
        <v>C</v>
      </c>
      <c r="BQ57" s="571">
        <f t="shared" si="25"/>
        <v>0</v>
      </c>
      <c r="BR57" s="572" t="str">
        <f t="shared" si="51"/>
        <v>C</v>
      </c>
      <c r="BS57" s="570">
        <f t="shared" si="26"/>
        <v>0</v>
      </c>
      <c r="BT57" s="571">
        <f t="shared" si="52"/>
        <v>0</v>
      </c>
      <c r="BU57" s="571">
        <f t="shared" si="52"/>
        <v>0</v>
      </c>
      <c r="BV57" s="572">
        <f t="shared" si="52"/>
        <v>0</v>
      </c>
      <c r="BW57" s="555">
        <f t="shared" si="27"/>
        <v>0</v>
      </c>
      <c r="BX57" s="556">
        <f t="shared" si="28"/>
        <v>0</v>
      </c>
      <c r="BY57" s="555">
        <f t="shared" si="29"/>
        <v>0</v>
      </c>
      <c r="BZ57" s="557">
        <f t="shared" si="30"/>
        <v>0</v>
      </c>
      <c r="CA57" s="558">
        <f t="shared" si="31"/>
        <v>0</v>
      </c>
      <c r="CB57" s="557">
        <f t="shared" si="32"/>
        <v>0</v>
      </c>
      <c r="CC57" s="558">
        <f t="shared" si="33"/>
        <v>0</v>
      </c>
      <c r="CD57" s="557">
        <f t="shared" si="34"/>
        <v>0</v>
      </c>
      <c r="CE57" s="558">
        <f t="shared" si="35"/>
        <v>0</v>
      </c>
      <c r="CF57" s="557">
        <f t="shared" si="36"/>
        <v>0</v>
      </c>
      <c r="CG57" s="558">
        <f t="shared" si="37"/>
        <v>0</v>
      </c>
      <c r="CH57" s="557">
        <f t="shared" si="38"/>
        <v>0</v>
      </c>
      <c r="CI57" s="558">
        <f t="shared" si="39"/>
        <v>0</v>
      </c>
      <c r="CJ57" s="557">
        <f t="shared" si="40"/>
        <v>0</v>
      </c>
      <c r="CK57" s="558">
        <f t="shared" si="41"/>
        <v>0</v>
      </c>
      <c r="CL57" s="556">
        <f t="shared" si="42"/>
        <v>0</v>
      </c>
      <c r="CM57" s="555">
        <f t="shared" si="43"/>
        <v>0</v>
      </c>
      <c r="CN57" s="557">
        <f t="shared" si="44"/>
        <v>0</v>
      </c>
      <c r="CO57" s="559">
        <f t="shared" si="45"/>
        <v>0</v>
      </c>
      <c r="CP57" s="557">
        <f t="shared" si="46"/>
        <v>0</v>
      </c>
      <c r="CQ57" s="558">
        <f t="shared" si="47"/>
        <v>0</v>
      </c>
      <c r="CR57" s="557">
        <f t="shared" si="48"/>
        <v>0</v>
      </c>
      <c r="CS57" s="558">
        <f t="shared" si="49"/>
        <v>0</v>
      </c>
      <c r="CT57" s="560">
        <f t="shared" si="50"/>
        <v>0</v>
      </c>
      <c r="CU57" s="118"/>
      <c r="CV57" s="118"/>
      <c r="CW57" s="118"/>
      <c r="CX57" s="118"/>
      <c r="CY57" s="118"/>
      <c r="CZ57" s="118"/>
      <c r="DA57" s="118"/>
      <c r="DB57" s="118"/>
      <c r="DC57" s="118"/>
      <c r="DD57" s="118"/>
      <c r="DE57" s="118"/>
      <c r="DF57" s="118"/>
      <c r="DG57" s="118"/>
      <c r="DH57" s="335">
        <v>35</v>
      </c>
      <c r="DI57" s="334">
        <f t="shared" si="10"/>
        <v>35</v>
      </c>
      <c r="DJ57" s="340">
        <f t="shared" si="3"/>
        <v>0</v>
      </c>
      <c r="DK57" s="89">
        <f t="shared" si="4"/>
        <v>0</v>
      </c>
      <c r="DL57" s="209">
        <f t="shared" si="5"/>
        <v>16.196388261851013</v>
      </c>
      <c r="DM57" s="133"/>
      <c r="DN57" s="37"/>
      <c r="DO57" s="37"/>
      <c r="DP57" s="37"/>
      <c r="DQ57" s="37"/>
      <c r="DR57" s="37"/>
      <c r="DS57" s="37"/>
      <c r="EA57" s="344">
        <f t="shared" si="6"/>
        <v>35</v>
      </c>
      <c r="EB57" s="347">
        <f t="shared" si="7"/>
        <v>0</v>
      </c>
      <c r="EC57" s="91">
        <f t="shared" si="8"/>
        <v>0</v>
      </c>
      <c r="ED57" s="92">
        <f t="shared" si="9"/>
        <v>0</v>
      </c>
      <c r="EE57" s="93">
        <f t="shared" si="12"/>
        <v>0</v>
      </c>
    </row>
    <row r="58" spans="1:135" ht="13.2" customHeight="1" x14ac:dyDescent="0.2">
      <c r="A58" s="95">
        <v>36</v>
      </c>
      <c r="B58" s="126"/>
      <c r="C58" s="97">
        <f>アンケート集計!H39</f>
        <v>0</v>
      </c>
      <c r="D58" s="422" t="str">
        <f t="shared" si="13"/>
        <v>C</v>
      </c>
      <c r="E58" s="234"/>
      <c r="F58" s="235"/>
      <c r="G58" s="235"/>
      <c r="H58" s="285"/>
      <c r="I58" s="285"/>
      <c r="J58" s="234"/>
      <c r="K58" s="235"/>
      <c r="L58" s="235"/>
      <c r="M58" s="285"/>
      <c r="N58" s="254"/>
      <c r="O58" s="235"/>
      <c r="P58" s="235"/>
      <c r="Q58" s="236"/>
      <c r="R58" s="254"/>
      <c r="S58" s="235"/>
      <c r="T58" s="236"/>
      <c r="U58" s="254"/>
      <c r="V58" s="236"/>
      <c r="W58" s="128"/>
      <c r="X58" s="254"/>
      <c r="Y58" s="235"/>
      <c r="Z58" s="236"/>
      <c r="AA58" s="254"/>
      <c r="AB58" s="235"/>
      <c r="AC58" s="266"/>
      <c r="AD58" s="234"/>
      <c r="AE58" s="235"/>
      <c r="AF58" s="235"/>
      <c r="AG58" s="235"/>
      <c r="AH58" s="236"/>
      <c r="AI58" s="254"/>
      <c r="AJ58" s="235"/>
      <c r="AK58" s="235"/>
      <c r="AL58" s="235"/>
      <c r="AM58" s="235"/>
      <c r="AN58" s="235"/>
      <c r="AO58" s="235"/>
      <c r="AP58" s="235"/>
      <c r="AQ58" s="236"/>
      <c r="AR58" s="254"/>
      <c r="AS58" s="235"/>
      <c r="AT58" s="235"/>
      <c r="AU58" s="236"/>
      <c r="AV58" s="254"/>
      <c r="AW58" s="317"/>
      <c r="AX58" s="285"/>
      <c r="AY58" s="285"/>
      <c r="AZ58" s="266"/>
      <c r="BA58" s="101">
        <f t="shared" si="14"/>
        <v>0</v>
      </c>
      <c r="BB58" s="360" t="str">
        <f t="shared" si="15"/>
        <v>C</v>
      </c>
      <c r="BC58" s="102">
        <f t="shared" si="16"/>
        <v>0</v>
      </c>
      <c r="BD58" s="361" t="str">
        <f t="shared" si="17"/>
        <v>C</v>
      </c>
      <c r="BE58" s="101">
        <f t="shared" si="18"/>
        <v>0</v>
      </c>
      <c r="BF58" s="102">
        <f t="shared" si="19"/>
        <v>0</v>
      </c>
      <c r="BG58" s="102">
        <f t="shared" si="20"/>
        <v>0</v>
      </c>
      <c r="BH58" s="103">
        <f t="shared" si="21"/>
        <v>0</v>
      </c>
      <c r="BI58" s="104">
        <f t="shared" si="22"/>
        <v>0</v>
      </c>
      <c r="BJ58" s="507">
        <f t="shared" si="23"/>
        <v>16.196388261851013</v>
      </c>
      <c r="BK58" s="314"/>
      <c r="BL58" s="198"/>
      <c r="BM58" s="95">
        <f t="shared" si="0"/>
        <v>36</v>
      </c>
      <c r="BN58" s="96">
        <f t="shared" si="0"/>
        <v>0</v>
      </c>
      <c r="BO58" s="561">
        <f t="shared" si="24"/>
        <v>0</v>
      </c>
      <c r="BP58" s="562" t="str">
        <f t="shared" si="51"/>
        <v>C</v>
      </c>
      <c r="BQ58" s="562">
        <f t="shared" si="25"/>
        <v>0</v>
      </c>
      <c r="BR58" s="563" t="str">
        <f t="shared" si="51"/>
        <v>C</v>
      </c>
      <c r="BS58" s="561">
        <f t="shared" si="26"/>
        <v>0</v>
      </c>
      <c r="BT58" s="562">
        <f t="shared" si="52"/>
        <v>0</v>
      </c>
      <c r="BU58" s="562">
        <f t="shared" si="52"/>
        <v>0</v>
      </c>
      <c r="BV58" s="563">
        <f t="shared" si="52"/>
        <v>0</v>
      </c>
      <c r="BW58" s="564">
        <f t="shared" si="27"/>
        <v>0</v>
      </c>
      <c r="BX58" s="565">
        <f t="shared" si="28"/>
        <v>0</v>
      </c>
      <c r="BY58" s="564">
        <f t="shared" si="29"/>
        <v>0</v>
      </c>
      <c r="BZ58" s="566">
        <f t="shared" si="30"/>
        <v>0</v>
      </c>
      <c r="CA58" s="567">
        <f t="shared" si="31"/>
        <v>0</v>
      </c>
      <c r="CB58" s="566">
        <f t="shared" si="32"/>
        <v>0</v>
      </c>
      <c r="CC58" s="567">
        <f t="shared" si="33"/>
        <v>0</v>
      </c>
      <c r="CD58" s="566">
        <f t="shared" si="34"/>
        <v>0</v>
      </c>
      <c r="CE58" s="567">
        <f t="shared" si="35"/>
        <v>0</v>
      </c>
      <c r="CF58" s="566">
        <f t="shared" si="36"/>
        <v>0</v>
      </c>
      <c r="CG58" s="567">
        <f t="shared" si="37"/>
        <v>0</v>
      </c>
      <c r="CH58" s="566">
        <f t="shared" si="38"/>
        <v>0</v>
      </c>
      <c r="CI58" s="567">
        <f t="shared" si="39"/>
        <v>0</v>
      </c>
      <c r="CJ58" s="566">
        <f t="shared" si="40"/>
        <v>0</v>
      </c>
      <c r="CK58" s="567">
        <f t="shared" si="41"/>
        <v>0</v>
      </c>
      <c r="CL58" s="565">
        <f t="shared" si="42"/>
        <v>0</v>
      </c>
      <c r="CM58" s="564">
        <f t="shared" si="43"/>
        <v>0</v>
      </c>
      <c r="CN58" s="566">
        <f t="shared" si="44"/>
        <v>0</v>
      </c>
      <c r="CO58" s="568">
        <f t="shared" si="45"/>
        <v>0</v>
      </c>
      <c r="CP58" s="566">
        <f t="shared" si="46"/>
        <v>0</v>
      </c>
      <c r="CQ58" s="567">
        <f t="shared" si="47"/>
        <v>0</v>
      </c>
      <c r="CR58" s="566">
        <f t="shared" si="48"/>
        <v>0</v>
      </c>
      <c r="CS58" s="567">
        <f t="shared" si="49"/>
        <v>0</v>
      </c>
      <c r="CT58" s="569">
        <f t="shared" si="50"/>
        <v>0</v>
      </c>
      <c r="CU58" s="118"/>
      <c r="CV58" s="118"/>
      <c r="CW58" s="118"/>
      <c r="CX58" s="118"/>
      <c r="CY58" s="118"/>
      <c r="CZ58" s="118"/>
      <c r="DA58" s="118"/>
      <c r="DB58" s="118"/>
      <c r="DC58" s="118"/>
      <c r="DD58" s="118"/>
      <c r="DE58" s="118"/>
      <c r="DF58" s="118"/>
      <c r="DG58" s="118"/>
      <c r="DH58" s="335">
        <v>36</v>
      </c>
      <c r="DI58" s="334">
        <f t="shared" si="10"/>
        <v>36</v>
      </c>
      <c r="DJ58" s="340">
        <f t="shared" si="3"/>
        <v>0</v>
      </c>
      <c r="DK58" s="89">
        <f t="shared" si="4"/>
        <v>0</v>
      </c>
      <c r="DL58" s="209">
        <f t="shared" si="5"/>
        <v>16.196388261851013</v>
      </c>
      <c r="DM58" s="133"/>
      <c r="DN58" s="37"/>
      <c r="DO58" s="37"/>
      <c r="DP58" s="37"/>
      <c r="DQ58" s="37"/>
      <c r="DR58" s="37"/>
      <c r="DS58" s="37"/>
      <c r="EA58" s="344">
        <f t="shared" si="6"/>
        <v>36</v>
      </c>
      <c r="EB58" s="347">
        <f t="shared" si="7"/>
        <v>0</v>
      </c>
      <c r="EC58" s="91">
        <f t="shared" si="8"/>
        <v>0</v>
      </c>
      <c r="ED58" s="92">
        <f t="shared" si="9"/>
        <v>0</v>
      </c>
      <c r="EE58" s="93">
        <f t="shared" si="12"/>
        <v>0</v>
      </c>
    </row>
    <row r="59" spans="1:135" ht="13.2" customHeight="1" x14ac:dyDescent="0.2">
      <c r="A59" s="55">
        <v>37</v>
      </c>
      <c r="B59" s="130"/>
      <c r="C59" s="109">
        <f>アンケート集計!H40</f>
        <v>0</v>
      </c>
      <c r="D59" s="23" t="str">
        <f t="shared" si="13"/>
        <v>C</v>
      </c>
      <c r="E59" s="237"/>
      <c r="F59" s="238"/>
      <c r="G59" s="238"/>
      <c r="H59" s="286"/>
      <c r="I59" s="286"/>
      <c r="J59" s="237"/>
      <c r="K59" s="238"/>
      <c r="L59" s="238"/>
      <c r="M59" s="286"/>
      <c r="N59" s="255"/>
      <c r="O59" s="238"/>
      <c r="P59" s="238"/>
      <c r="Q59" s="239"/>
      <c r="R59" s="255"/>
      <c r="S59" s="238"/>
      <c r="T59" s="239"/>
      <c r="U59" s="255"/>
      <c r="V59" s="239"/>
      <c r="W59" s="131"/>
      <c r="X59" s="255"/>
      <c r="Y59" s="238"/>
      <c r="Z59" s="239"/>
      <c r="AA59" s="255"/>
      <c r="AB59" s="238"/>
      <c r="AC59" s="267"/>
      <c r="AD59" s="237"/>
      <c r="AE59" s="238"/>
      <c r="AF59" s="238"/>
      <c r="AG59" s="238"/>
      <c r="AH59" s="239"/>
      <c r="AI59" s="255"/>
      <c r="AJ59" s="238"/>
      <c r="AK59" s="238"/>
      <c r="AL59" s="238"/>
      <c r="AM59" s="238"/>
      <c r="AN59" s="238"/>
      <c r="AO59" s="238"/>
      <c r="AP59" s="238"/>
      <c r="AQ59" s="239"/>
      <c r="AR59" s="255"/>
      <c r="AS59" s="238"/>
      <c r="AT59" s="238"/>
      <c r="AU59" s="239"/>
      <c r="AV59" s="255"/>
      <c r="AW59" s="318"/>
      <c r="AX59" s="286"/>
      <c r="AY59" s="286"/>
      <c r="AZ59" s="267"/>
      <c r="BA59" s="113">
        <f t="shared" si="14"/>
        <v>0</v>
      </c>
      <c r="BB59" s="358" t="str">
        <f t="shared" si="15"/>
        <v>C</v>
      </c>
      <c r="BC59" s="114">
        <f t="shared" si="16"/>
        <v>0</v>
      </c>
      <c r="BD59" s="359" t="str">
        <f t="shared" si="17"/>
        <v>C</v>
      </c>
      <c r="BE59" s="113">
        <f t="shared" si="18"/>
        <v>0</v>
      </c>
      <c r="BF59" s="114">
        <f t="shared" si="19"/>
        <v>0</v>
      </c>
      <c r="BG59" s="114">
        <f t="shared" si="20"/>
        <v>0</v>
      </c>
      <c r="BH59" s="115">
        <f t="shared" si="21"/>
        <v>0</v>
      </c>
      <c r="BI59" s="116">
        <f t="shared" si="22"/>
        <v>0</v>
      </c>
      <c r="BJ59" s="508">
        <f t="shared" si="23"/>
        <v>16.196388261851013</v>
      </c>
      <c r="BK59" s="314"/>
      <c r="BL59" s="198"/>
      <c r="BM59" s="55">
        <f t="shared" si="0"/>
        <v>37</v>
      </c>
      <c r="BN59" s="108">
        <f t="shared" si="0"/>
        <v>0</v>
      </c>
      <c r="BO59" s="570">
        <f t="shared" si="24"/>
        <v>0</v>
      </c>
      <c r="BP59" s="571" t="str">
        <f t="shared" si="51"/>
        <v>C</v>
      </c>
      <c r="BQ59" s="571">
        <f t="shared" si="25"/>
        <v>0</v>
      </c>
      <c r="BR59" s="572" t="str">
        <f t="shared" si="51"/>
        <v>C</v>
      </c>
      <c r="BS59" s="570">
        <f t="shared" si="26"/>
        <v>0</v>
      </c>
      <c r="BT59" s="571">
        <f t="shared" si="52"/>
        <v>0</v>
      </c>
      <c r="BU59" s="571">
        <f t="shared" si="52"/>
        <v>0</v>
      </c>
      <c r="BV59" s="572">
        <f t="shared" si="52"/>
        <v>0</v>
      </c>
      <c r="BW59" s="555">
        <f t="shared" si="27"/>
        <v>0</v>
      </c>
      <c r="BX59" s="556">
        <f t="shared" si="28"/>
        <v>0</v>
      </c>
      <c r="BY59" s="555">
        <f t="shared" si="29"/>
        <v>0</v>
      </c>
      <c r="BZ59" s="557">
        <f t="shared" si="30"/>
        <v>0</v>
      </c>
      <c r="CA59" s="558">
        <f t="shared" si="31"/>
        <v>0</v>
      </c>
      <c r="CB59" s="557">
        <f t="shared" si="32"/>
        <v>0</v>
      </c>
      <c r="CC59" s="558">
        <f t="shared" si="33"/>
        <v>0</v>
      </c>
      <c r="CD59" s="557">
        <f t="shared" si="34"/>
        <v>0</v>
      </c>
      <c r="CE59" s="558">
        <f t="shared" si="35"/>
        <v>0</v>
      </c>
      <c r="CF59" s="557">
        <f t="shared" si="36"/>
        <v>0</v>
      </c>
      <c r="CG59" s="558">
        <f t="shared" si="37"/>
        <v>0</v>
      </c>
      <c r="CH59" s="557">
        <f t="shared" si="38"/>
        <v>0</v>
      </c>
      <c r="CI59" s="558">
        <f t="shared" si="39"/>
        <v>0</v>
      </c>
      <c r="CJ59" s="557">
        <f t="shared" si="40"/>
        <v>0</v>
      </c>
      <c r="CK59" s="558">
        <f t="shared" si="41"/>
        <v>0</v>
      </c>
      <c r="CL59" s="556">
        <f t="shared" si="42"/>
        <v>0</v>
      </c>
      <c r="CM59" s="555">
        <f t="shared" si="43"/>
        <v>0</v>
      </c>
      <c r="CN59" s="557">
        <f t="shared" si="44"/>
        <v>0</v>
      </c>
      <c r="CO59" s="559">
        <f t="shared" si="45"/>
        <v>0</v>
      </c>
      <c r="CP59" s="557">
        <f t="shared" si="46"/>
        <v>0</v>
      </c>
      <c r="CQ59" s="558">
        <f t="shared" si="47"/>
        <v>0</v>
      </c>
      <c r="CR59" s="557">
        <f t="shared" si="48"/>
        <v>0</v>
      </c>
      <c r="CS59" s="558">
        <f t="shared" si="49"/>
        <v>0</v>
      </c>
      <c r="CT59" s="560">
        <f t="shared" si="50"/>
        <v>0</v>
      </c>
      <c r="CU59" s="118"/>
      <c r="CV59" s="118"/>
      <c r="CW59" s="118"/>
      <c r="CX59" s="118"/>
      <c r="CY59" s="118"/>
      <c r="CZ59" s="118"/>
      <c r="DA59" s="118"/>
      <c r="DB59" s="118"/>
      <c r="DC59" s="118"/>
      <c r="DD59" s="118"/>
      <c r="DE59" s="118"/>
      <c r="DF59" s="118"/>
      <c r="DG59" s="118"/>
      <c r="DH59" s="335">
        <v>37</v>
      </c>
      <c r="DI59" s="334">
        <f t="shared" si="10"/>
        <v>37</v>
      </c>
      <c r="DJ59" s="340">
        <f t="shared" si="3"/>
        <v>0</v>
      </c>
      <c r="DK59" s="89">
        <f t="shared" si="4"/>
        <v>0</v>
      </c>
      <c r="DL59" s="209">
        <f t="shared" si="5"/>
        <v>16.196388261851013</v>
      </c>
      <c r="DM59" s="133"/>
      <c r="DN59" s="133"/>
      <c r="DO59" s="133"/>
      <c r="DP59" s="133"/>
      <c r="DQ59" s="133"/>
      <c r="DR59" s="133"/>
      <c r="DS59" s="133"/>
      <c r="EA59" s="344">
        <f t="shared" si="6"/>
        <v>37</v>
      </c>
      <c r="EB59" s="347">
        <f t="shared" si="7"/>
        <v>0</v>
      </c>
      <c r="EC59" s="91">
        <f t="shared" si="8"/>
        <v>0</v>
      </c>
      <c r="ED59" s="92">
        <f t="shared" si="9"/>
        <v>0</v>
      </c>
      <c r="EE59" s="93">
        <f t="shared" si="12"/>
        <v>0</v>
      </c>
    </row>
    <row r="60" spans="1:135" ht="13.2" customHeight="1" x14ac:dyDescent="0.2">
      <c r="A60" s="95">
        <v>38</v>
      </c>
      <c r="B60" s="126"/>
      <c r="C60" s="97">
        <f>アンケート集計!H41</f>
        <v>0</v>
      </c>
      <c r="D60" s="422" t="str">
        <f t="shared" si="13"/>
        <v>C</v>
      </c>
      <c r="E60" s="234"/>
      <c r="F60" s="235"/>
      <c r="G60" s="235"/>
      <c r="H60" s="285"/>
      <c r="I60" s="285"/>
      <c r="J60" s="234"/>
      <c r="K60" s="235"/>
      <c r="L60" s="235"/>
      <c r="M60" s="285"/>
      <c r="N60" s="254"/>
      <c r="O60" s="235"/>
      <c r="P60" s="235"/>
      <c r="Q60" s="236"/>
      <c r="R60" s="254"/>
      <c r="S60" s="235"/>
      <c r="T60" s="236"/>
      <c r="U60" s="254"/>
      <c r="V60" s="236"/>
      <c r="W60" s="128"/>
      <c r="X60" s="254"/>
      <c r="Y60" s="235"/>
      <c r="Z60" s="236"/>
      <c r="AA60" s="254"/>
      <c r="AB60" s="235"/>
      <c r="AC60" s="266"/>
      <c r="AD60" s="234"/>
      <c r="AE60" s="235"/>
      <c r="AF60" s="235"/>
      <c r="AG60" s="235"/>
      <c r="AH60" s="236"/>
      <c r="AI60" s="254"/>
      <c r="AJ60" s="235"/>
      <c r="AK60" s="235"/>
      <c r="AL60" s="235"/>
      <c r="AM60" s="235"/>
      <c r="AN60" s="235"/>
      <c r="AO60" s="235"/>
      <c r="AP60" s="235"/>
      <c r="AQ60" s="236"/>
      <c r="AR60" s="254"/>
      <c r="AS60" s="235"/>
      <c r="AT60" s="235"/>
      <c r="AU60" s="236"/>
      <c r="AV60" s="254"/>
      <c r="AW60" s="317"/>
      <c r="AX60" s="285"/>
      <c r="AY60" s="285"/>
      <c r="AZ60" s="266"/>
      <c r="BA60" s="101">
        <f t="shared" si="14"/>
        <v>0</v>
      </c>
      <c r="BB60" s="360" t="str">
        <f t="shared" si="15"/>
        <v>C</v>
      </c>
      <c r="BC60" s="102">
        <f t="shared" si="16"/>
        <v>0</v>
      </c>
      <c r="BD60" s="361" t="str">
        <f t="shared" si="17"/>
        <v>C</v>
      </c>
      <c r="BE60" s="101">
        <f t="shared" si="18"/>
        <v>0</v>
      </c>
      <c r="BF60" s="102">
        <f t="shared" si="19"/>
        <v>0</v>
      </c>
      <c r="BG60" s="102">
        <f t="shared" si="20"/>
        <v>0</v>
      </c>
      <c r="BH60" s="103">
        <f t="shared" si="21"/>
        <v>0</v>
      </c>
      <c r="BI60" s="104">
        <f t="shared" si="22"/>
        <v>0</v>
      </c>
      <c r="BJ60" s="507">
        <f t="shared" si="23"/>
        <v>16.196388261851013</v>
      </c>
      <c r="BK60" s="314"/>
      <c r="BL60" s="198"/>
      <c r="BM60" s="95">
        <f t="shared" si="0"/>
        <v>38</v>
      </c>
      <c r="BN60" s="96">
        <f t="shared" si="0"/>
        <v>0</v>
      </c>
      <c r="BO60" s="561">
        <f t="shared" si="24"/>
        <v>0</v>
      </c>
      <c r="BP60" s="562" t="str">
        <f t="shared" si="51"/>
        <v>C</v>
      </c>
      <c r="BQ60" s="562">
        <f t="shared" si="25"/>
        <v>0</v>
      </c>
      <c r="BR60" s="563" t="str">
        <f t="shared" si="51"/>
        <v>C</v>
      </c>
      <c r="BS60" s="561">
        <f t="shared" si="26"/>
        <v>0</v>
      </c>
      <c r="BT60" s="562">
        <f t="shared" si="52"/>
        <v>0</v>
      </c>
      <c r="BU60" s="562">
        <f t="shared" si="52"/>
        <v>0</v>
      </c>
      <c r="BV60" s="563">
        <f t="shared" si="52"/>
        <v>0</v>
      </c>
      <c r="BW60" s="564">
        <f t="shared" si="27"/>
        <v>0</v>
      </c>
      <c r="BX60" s="565">
        <f t="shared" si="28"/>
        <v>0</v>
      </c>
      <c r="BY60" s="564">
        <f t="shared" si="29"/>
        <v>0</v>
      </c>
      <c r="BZ60" s="566">
        <f t="shared" si="30"/>
        <v>0</v>
      </c>
      <c r="CA60" s="567">
        <f t="shared" si="31"/>
        <v>0</v>
      </c>
      <c r="CB60" s="566">
        <f t="shared" si="32"/>
        <v>0</v>
      </c>
      <c r="CC60" s="567">
        <f t="shared" si="33"/>
        <v>0</v>
      </c>
      <c r="CD60" s="566">
        <f t="shared" si="34"/>
        <v>0</v>
      </c>
      <c r="CE60" s="567">
        <f t="shared" si="35"/>
        <v>0</v>
      </c>
      <c r="CF60" s="566">
        <f t="shared" si="36"/>
        <v>0</v>
      </c>
      <c r="CG60" s="567">
        <f t="shared" si="37"/>
        <v>0</v>
      </c>
      <c r="CH60" s="566">
        <f t="shared" si="38"/>
        <v>0</v>
      </c>
      <c r="CI60" s="567">
        <f t="shared" si="39"/>
        <v>0</v>
      </c>
      <c r="CJ60" s="566">
        <f t="shared" si="40"/>
        <v>0</v>
      </c>
      <c r="CK60" s="567">
        <f t="shared" si="41"/>
        <v>0</v>
      </c>
      <c r="CL60" s="565">
        <f t="shared" si="42"/>
        <v>0</v>
      </c>
      <c r="CM60" s="564">
        <f t="shared" si="43"/>
        <v>0</v>
      </c>
      <c r="CN60" s="566">
        <f t="shared" si="44"/>
        <v>0</v>
      </c>
      <c r="CO60" s="568">
        <f t="shared" si="45"/>
        <v>0</v>
      </c>
      <c r="CP60" s="566">
        <f t="shared" si="46"/>
        <v>0</v>
      </c>
      <c r="CQ60" s="567">
        <f t="shared" si="47"/>
        <v>0</v>
      </c>
      <c r="CR60" s="566">
        <f t="shared" si="48"/>
        <v>0</v>
      </c>
      <c r="CS60" s="567">
        <f t="shared" si="49"/>
        <v>0</v>
      </c>
      <c r="CT60" s="569">
        <f t="shared" si="50"/>
        <v>0</v>
      </c>
      <c r="CU60" s="118"/>
      <c r="CV60" s="118"/>
      <c r="CW60" s="118"/>
      <c r="CX60" s="118"/>
      <c r="CY60" s="118"/>
      <c r="CZ60" s="118"/>
      <c r="DA60" s="118"/>
      <c r="DB60" s="118"/>
      <c r="DC60" s="118"/>
      <c r="DD60" s="118"/>
      <c r="DE60" s="118"/>
      <c r="DF60" s="118"/>
      <c r="DG60" s="118"/>
      <c r="DH60" s="335">
        <v>38</v>
      </c>
      <c r="DI60" s="334">
        <f t="shared" si="10"/>
        <v>38</v>
      </c>
      <c r="DJ60" s="340">
        <f t="shared" si="3"/>
        <v>0</v>
      </c>
      <c r="DK60" s="89">
        <f t="shared" si="4"/>
        <v>0</v>
      </c>
      <c r="DL60" s="209">
        <f t="shared" si="5"/>
        <v>16.196388261851013</v>
      </c>
      <c r="DM60" s="133"/>
      <c r="DN60" s="133"/>
      <c r="DO60" s="133"/>
      <c r="DP60" s="133"/>
      <c r="DQ60" s="133"/>
      <c r="DR60" s="133"/>
      <c r="DS60" s="133"/>
      <c r="EA60" s="344">
        <f t="shared" si="6"/>
        <v>38</v>
      </c>
      <c r="EB60" s="347">
        <f t="shared" si="7"/>
        <v>0</v>
      </c>
      <c r="EC60" s="91">
        <f t="shared" si="8"/>
        <v>0</v>
      </c>
      <c r="ED60" s="92">
        <f t="shared" si="9"/>
        <v>0</v>
      </c>
      <c r="EE60" s="93">
        <f t="shared" si="12"/>
        <v>0</v>
      </c>
    </row>
    <row r="61" spans="1:135" ht="13.2" customHeight="1" x14ac:dyDescent="0.2">
      <c r="A61" s="55">
        <v>39</v>
      </c>
      <c r="B61" s="130"/>
      <c r="C61" s="109">
        <f>アンケート集計!H42</f>
        <v>0</v>
      </c>
      <c r="D61" s="23" t="str">
        <f t="shared" si="13"/>
        <v>C</v>
      </c>
      <c r="E61" s="237"/>
      <c r="F61" s="238"/>
      <c r="G61" s="238"/>
      <c r="H61" s="286"/>
      <c r="I61" s="286"/>
      <c r="J61" s="237"/>
      <c r="K61" s="238"/>
      <c r="L61" s="238"/>
      <c r="M61" s="286"/>
      <c r="N61" s="255"/>
      <c r="O61" s="238"/>
      <c r="P61" s="238"/>
      <c r="Q61" s="239"/>
      <c r="R61" s="255"/>
      <c r="S61" s="238"/>
      <c r="T61" s="239"/>
      <c r="U61" s="255"/>
      <c r="V61" s="239"/>
      <c r="W61" s="131"/>
      <c r="X61" s="255"/>
      <c r="Y61" s="238"/>
      <c r="Z61" s="239"/>
      <c r="AA61" s="255"/>
      <c r="AB61" s="238"/>
      <c r="AC61" s="267"/>
      <c r="AD61" s="237"/>
      <c r="AE61" s="238"/>
      <c r="AF61" s="238"/>
      <c r="AG61" s="238"/>
      <c r="AH61" s="239"/>
      <c r="AI61" s="255"/>
      <c r="AJ61" s="238"/>
      <c r="AK61" s="238"/>
      <c r="AL61" s="238"/>
      <c r="AM61" s="238"/>
      <c r="AN61" s="238"/>
      <c r="AO61" s="238"/>
      <c r="AP61" s="238"/>
      <c r="AQ61" s="239"/>
      <c r="AR61" s="255"/>
      <c r="AS61" s="238"/>
      <c r="AT61" s="238"/>
      <c r="AU61" s="239"/>
      <c r="AV61" s="255"/>
      <c r="AW61" s="318"/>
      <c r="AX61" s="286"/>
      <c r="AY61" s="286"/>
      <c r="AZ61" s="267"/>
      <c r="BA61" s="113">
        <f t="shared" si="14"/>
        <v>0</v>
      </c>
      <c r="BB61" s="358" t="str">
        <f t="shared" si="15"/>
        <v>C</v>
      </c>
      <c r="BC61" s="114">
        <f t="shared" si="16"/>
        <v>0</v>
      </c>
      <c r="BD61" s="359" t="str">
        <f t="shared" si="17"/>
        <v>C</v>
      </c>
      <c r="BE61" s="113">
        <f t="shared" si="18"/>
        <v>0</v>
      </c>
      <c r="BF61" s="114">
        <f t="shared" si="19"/>
        <v>0</v>
      </c>
      <c r="BG61" s="114">
        <f t="shared" si="20"/>
        <v>0</v>
      </c>
      <c r="BH61" s="115">
        <f t="shared" si="21"/>
        <v>0</v>
      </c>
      <c r="BI61" s="116">
        <f t="shared" si="22"/>
        <v>0</v>
      </c>
      <c r="BJ61" s="508">
        <f t="shared" si="23"/>
        <v>16.196388261851013</v>
      </c>
      <c r="BK61" s="314"/>
      <c r="BL61" s="198"/>
      <c r="BM61" s="55">
        <f t="shared" si="0"/>
        <v>39</v>
      </c>
      <c r="BN61" s="108">
        <f t="shared" si="0"/>
        <v>0</v>
      </c>
      <c r="BO61" s="570">
        <f t="shared" si="24"/>
        <v>0</v>
      </c>
      <c r="BP61" s="571" t="str">
        <f t="shared" si="51"/>
        <v>C</v>
      </c>
      <c r="BQ61" s="571">
        <f t="shared" si="25"/>
        <v>0</v>
      </c>
      <c r="BR61" s="572" t="str">
        <f t="shared" si="51"/>
        <v>C</v>
      </c>
      <c r="BS61" s="570">
        <f t="shared" si="26"/>
        <v>0</v>
      </c>
      <c r="BT61" s="571">
        <f t="shared" si="52"/>
        <v>0</v>
      </c>
      <c r="BU61" s="571">
        <f t="shared" si="52"/>
        <v>0</v>
      </c>
      <c r="BV61" s="572">
        <f t="shared" si="52"/>
        <v>0</v>
      </c>
      <c r="BW61" s="555">
        <f t="shared" si="27"/>
        <v>0</v>
      </c>
      <c r="BX61" s="556">
        <f t="shared" si="28"/>
        <v>0</v>
      </c>
      <c r="BY61" s="555">
        <f t="shared" si="29"/>
        <v>0</v>
      </c>
      <c r="BZ61" s="557">
        <f t="shared" si="30"/>
        <v>0</v>
      </c>
      <c r="CA61" s="558">
        <f t="shared" si="31"/>
        <v>0</v>
      </c>
      <c r="CB61" s="557">
        <f t="shared" si="32"/>
        <v>0</v>
      </c>
      <c r="CC61" s="558">
        <f t="shared" si="33"/>
        <v>0</v>
      </c>
      <c r="CD61" s="557">
        <f t="shared" si="34"/>
        <v>0</v>
      </c>
      <c r="CE61" s="558">
        <f t="shared" si="35"/>
        <v>0</v>
      </c>
      <c r="CF61" s="557">
        <f t="shared" si="36"/>
        <v>0</v>
      </c>
      <c r="CG61" s="558">
        <f t="shared" si="37"/>
        <v>0</v>
      </c>
      <c r="CH61" s="557">
        <f t="shared" si="38"/>
        <v>0</v>
      </c>
      <c r="CI61" s="558">
        <f t="shared" si="39"/>
        <v>0</v>
      </c>
      <c r="CJ61" s="557">
        <f t="shared" si="40"/>
        <v>0</v>
      </c>
      <c r="CK61" s="558">
        <f t="shared" si="41"/>
        <v>0</v>
      </c>
      <c r="CL61" s="556">
        <f t="shared" si="42"/>
        <v>0</v>
      </c>
      <c r="CM61" s="555">
        <f t="shared" si="43"/>
        <v>0</v>
      </c>
      <c r="CN61" s="557">
        <f t="shared" si="44"/>
        <v>0</v>
      </c>
      <c r="CO61" s="559">
        <f t="shared" si="45"/>
        <v>0</v>
      </c>
      <c r="CP61" s="557">
        <f t="shared" si="46"/>
        <v>0</v>
      </c>
      <c r="CQ61" s="558">
        <f t="shared" si="47"/>
        <v>0</v>
      </c>
      <c r="CR61" s="557">
        <f t="shared" si="48"/>
        <v>0</v>
      </c>
      <c r="CS61" s="558">
        <f t="shared" si="49"/>
        <v>0</v>
      </c>
      <c r="CT61" s="560">
        <f t="shared" si="50"/>
        <v>0</v>
      </c>
      <c r="CU61" s="118"/>
      <c r="CV61" s="118"/>
      <c r="CW61" s="118"/>
      <c r="CX61" s="118"/>
      <c r="CY61" s="118"/>
      <c r="CZ61" s="118"/>
      <c r="DA61" s="118"/>
      <c r="DB61" s="118"/>
      <c r="DC61" s="118"/>
      <c r="DD61" s="118"/>
      <c r="DE61" s="118"/>
      <c r="DF61" s="118"/>
      <c r="DG61" s="118"/>
      <c r="DH61" s="335">
        <v>39</v>
      </c>
      <c r="DI61" s="334">
        <f t="shared" si="10"/>
        <v>39</v>
      </c>
      <c r="DJ61" s="340">
        <f t="shared" si="3"/>
        <v>0</v>
      </c>
      <c r="DK61" s="89">
        <f t="shared" si="4"/>
        <v>0</v>
      </c>
      <c r="DL61" s="209">
        <f t="shared" si="5"/>
        <v>16.196388261851013</v>
      </c>
      <c r="DM61" s="133"/>
      <c r="DN61" s="133"/>
      <c r="DO61" s="133"/>
      <c r="DP61" s="133"/>
      <c r="DQ61" s="133"/>
      <c r="DR61" s="133"/>
      <c r="DS61" s="133"/>
      <c r="EA61" s="344">
        <f t="shared" si="6"/>
        <v>39</v>
      </c>
      <c r="EB61" s="347">
        <f t="shared" si="7"/>
        <v>0</v>
      </c>
      <c r="EC61" s="91">
        <f t="shared" si="8"/>
        <v>0</v>
      </c>
      <c r="ED61" s="92">
        <f t="shared" si="9"/>
        <v>0</v>
      </c>
      <c r="EE61" s="93">
        <f t="shared" si="12"/>
        <v>0</v>
      </c>
    </row>
    <row r="62" spans="1:135" ht="13.2" customHeight="1" thickBot="1" x14ac:dyDescent="0.25">
      <c r="A62" s="141">
        <v>40</v>
      </c>
      <c r="B62" s="142"/>
      <c r="C62" s="143">
        <f>アンケート集計!H43</f>
        <v>0</v>
      </c>
      <c r="D62" s="423" t="str">
        <f t="shared" si="13"/>
        <v>C</v>
      </c>
      <c r="E62" s="240"/>
      <c r="F62" s="241"/>
      <c r="G62" s="241"/>
      <c r="H62" s="287"/>
      <c r="I62" s="287"/>
      <c r="J62" s="240"/>
      <c r="K62" s="241"/>
      <c r="L62" s="241"/>
      <c r="M62" s="287"/>
      <c r="N62" s="256"/>
      <c r="O62" s="241"/>
      <c r="P62" s="241"/>
      <c r="Q62" s="242"/>
      <c r="R62" s="256"/>
      <c r="S62" s="241"/>
      <c r="T62" s="242"/>
      <c r="U62" s="256"/>
      <c r="V62" s="242"/>
      <c r="W62" s="144"/>
      <c r="X62" s="256"/>
      <c r="Y62" s="241"/>
      <c r="Z62" s="242"/>
      <c r="AA62" s="256"/>
      <c r="AB62" s="241"/>
      <c r="AC62" s="268"/>
      <c r="AD62" s="240"/>
      <c r="AE62" s="241"/>
      <c r="AF62" s="241"/>
      <c r="AG62" s="241"/>
      <c r="AH62" s="242"/>
      <c r="AI62" s="256"/>
      <c r="AJ62" s="241"/>
      <c r="AK62" s="241"/>
      <c r="AL62" s="241"/>
      <c r="AM62" s="241"/>
      <c r="AN62" s="241"/>
      <c r="AO62" s="241"/>
      <c r="AP62" s="241"/>
      <c r="AQ62" s="242"/>
      <c r="AR62" s="256"/>
      <c r="AS62" s="241"/>
      <c r="AT62" s="241"/>
      <c r="AU62" s="242"/>
      <c r="AV62" s="256"/>
      <c r="AW62" s="319"/>
      <c r="AX62" s="287"/>
      <c r="AY62" s="287"/>
      <c r="AZ62" s="268"/>
      <c r="BA62" s="215">
        <f t="shared" si="14"/>
        <v>0</v>
      </c>
      <c r="BB62" s="425" t="str">
        <f t="shared" si="15"/>
        <v>C</v>
      </c>
      <c r="BC62" s="216">
        <f t="shared" si="16"/>
        <v>0</v>
      </c>
      <c r="BD62" s="427" t="str">
        <f t="shared" si="17"/>
        <v>C</v>
      </c>
      <c r="BE62" s="215">
        <f t="shared" si="18"/>
        <v>0</v>
      </c>
      <c r="BF62" s="216">
        <f t="shared" si="19"/>
        <v>0</v>
      </c>
      <c r="BG62" s="216">
        <f t="shared" si="20"/>
        <v>0</v>
      </c>
      <c r="BH62" s="217">
        <f t="shared" si="21"/>
        <v>0</v>
      </c>
      <c r="BI62" s="218">
        <f t="shared" si="22"/>
        <v>0</v>
      </c>
      <c r="BJ62" s="510">
        <f t="shared" si="23"/>
        <v>16.196388261851013</v>
      </c>
      <c r="BK62" s="314"/>
      <c r="BL62" s="198"/>
      <c r="BM62" s="95">
        <f t="shared" si="0"/>
        <v>40</v>
      </c>
      <c r="BN62" s="142">
        <f t="shared" si="0"/>
        <v>0</v>
      </c>
      <c r="BO62" s="573">
        <f t="shared" si="24"/>
        <v>0</v>
      </c>
      <c r="BP62" s="574" t="str">
        <f t="shared" si="51"/>
        <v>C</v>
      </c>
      <c r="BQ62" s="574">
        <f t="shared" si="25"/>
        <v>0</v>
      </c>
      <c r="BR62" s="575" t="str">
        <f t="shared" si="51"/>
        <v>C</v>
      </c>
      <c r="BS62" s="573">
        <f t="shared" si="26"/>
        <v>0</v>
      </c>
      <c r="BT62" s="574">
        <f t="shared" si="52"/>
        <v>0</v>
      </c>
      <c r="BU62" s="574">
        <f t="shared" si="52"/>
        <v>0</v>
      </c>
      <c r="BV62" s="575">
        <f t="shared" si="52"/>
        <v>0</v>
      </c>
      <c r="BW62" s="564">
        <f t="shared" si="27"/>
        <v>0</v>
      </c>
      <c r="BX62" s="565">
        <f t="shared" si="28"/>
        <v>0</v>
      </c>
      <c r="BY62" s="564">
        <f t="shared" si="29"/>
        <v>0</v>
      </c>
      <c r="BZ62" s="566">
        <f t="shared" si="30"/>
        <v>0</v>
      </c>
      <c r="CA62" s="567">
        <f t="shared" si="31"/>
        <v>0</v>
      </c>
      <c r="CB62" s="566">
        <f t="shared" si="32"/>
        <v>0</v>
      </c>
      <c r="CC62" s="567">
        <f t="shared" si="33"/>
        <v>0</v>
      </c>
      <c r="CD62" s="566">
        <f t="shared" si="34"/>
        <v>0</v>
      </c>
      <c r="CE62" s="567">
        <f t="shared" si="35"/>
        <v>0</v>
      </c>
      <c r="CF62" s="566">
        <f t="shared" si="36"/>
        <v>0</v>
      </c>
      <c r="CG62" s="567">
        <f t="shared" si="37"/>
        <v>0</v>
      </c>
      <c r="CH62" s="566">
        <f t="shared" si="38"/>
        <v>0</v>
      </c>
      <c r="CI62" s="567">
        <f t="shared" si="39"/>
        <v>0</v>
      </c>
      <c r="CJ62" s="566">
        <f t="shared" si="40"/>
        <v>0</v>
      </c>
      <c r="CK62" s="567">
        <f t="shared" si="41"/>
        <v>0</v>
      </c>
      <c r="CL62" s="565">
        <f t="shared" si="42"/>
        <v>0</v>
      </c>
      <c r="CM62" s="564">
        <f t="shared" si="43"/>
        <v>0</v>
      </c>
      <c r="CN62" s="566">
        <f t="shared" si="44"/>
        <v>0</v>
      </c>
      <c r="CO62" s="568">
        <f t="shared" si="45"/>
        <v>0</v>
      </c>
      <c r="CP62" s="566">
        <f t="shared" si="46"/>
        <v>0</v>
      </c>
      <c r="CQ62" s="567">
        <f t="shared" si="47"/>
        <v>0</v>
      </c>
      <c r="CR62" s="566">
        <f t="shared" si="48"/>
        <v>0</v>
      </c>
      <c r="CS62" s="567">
        <f t="shared" si="49"/>
        <v>0</v>
      </c>
      <c r="CT62" s="569">
        <f t="shared" si="50"/>
        <v>0</v>
      </c>
      <c r="CU62" s="118"/>
      <c r="CV62" s="118"/>
      <c r="CW62" s="118"/>
      <c r="CX62" s="118"/>
      <c r="CY62" s="118"/>
      <c r="CZ62" s="118"/>
      <c r="DA62" s="118"/>
      <c r="DB62" s="118"/>
      <c r="DC62" s="118"/>
      <c r="DD62" s="118"/>
      <c r="DE62" s="118"/>
      <c r="DF62" s="118"/>
      <c r="DG62" s="118"/>
      <c r="DH62" s="336">
        <v>40</v>
      </c>
      <c r="DI62" s="337">
        <f t="shared" si="10"/>
        <v>40</v>
      </c>
      <c r="DJ62" s="341">
        <f t="shared" si="3"/>
        <v>0</v>
      </c>
      <c r="DK62" s="310">
        <f t="shared" si="4"/>
        <v>0</v>
      </c>
      <c r="DL62" s="211">
        <f t="shared" si="5"/>
        <v>16.196388261851013</v>
      </c>
      <c r="DM62" s="133"/>
      <c r="DN62" s="133"/>
      <c r="DO62" s="133"/>
      <c r="DP62" s="133"/>
      <c r="DQ62" s="133"/>
      <c r="DR62" s="133"/>
      <c r="DS62" s="133"/>
      <c r="EA62" s="345">
        <f t="shared" si="6"/>
        <v>40</v>
      </c>
      <c r="EB62" s="348">
        <f t="shared" si="7"/>
        <v>0</v>
      </c>
      <c r="EC62" s="213">
        <f t="shared" si="8"/>
        <v>0</v>
      </c>
      <c r="ED62" s="320">
        <f t="shared" si="9"/>
        <v>0</v>
      </c>
      <c r="EE62" s="297">
        <f t="shared" si="12"/>
        <v>0</v>
      </c>
    </row>
    <row r="63" spans="1:135" ht="13.2" customHeight="1" thickBot="1" x14ac:dyDescent="0.25">
      <c r="A63" s="641" t="s">
        <v>162</v>
      </c>
      <c r="B63" s="642"/>
      <c r="C63" s="642"/>
      <c r="D63" s="146">
        <f>COUNTA(A23:A62)</f>
        <v>40</v>
      </c>
      <c r="E63" s="243">
        <f>SUM(E23:E62)</f>
        <v>0</v>
      </c>
      <c r="F63" s="244">
        <f t="shared" ref="F63:AZ63" si="53">SUM(F23:F62)</f>
        <v>0</v>
      </c>
      <c r="G63" s="244">
        <f t="shared" si="53"/>
        <v>0</v>
      </c>
      <c r="H63" s="244">
        <f t="shared" si="53"/>
        <v>0</v>
      </c>
      <c r="I63" s="288">
        <f t="shared" si="53"/>
        <v>0</v>
      </c>
      <c r="J63" s="243">
        <f t="shared" si="53"/>
        <v>0</v>
      </c>
      <c r="K63" s="244">
        <f t="shared" si="53"/>
        <v>0</v>
      </c>
      <c r="L63" s="244">
        <f t="shared" si="53"/>
        <v>0</v>
      </c>
      <c r="M63" s="288">
        <f t="shared" si="53"/>
        <v>0</v>
      </c>
      <c r="N63" s="257">
        <f t="shared" si="53"/>
        <v>0</v>
      </c>
      <c r="O63" s="244">
        <f t="shared" si="53"/>
        <v>0</v>
      </c>
      <c r="P63" s="244">
        <f t="shared" si="53"/>
        <v>0</v>
      </c>
      <c r="Q63" s="245">
        <f t="shared" si="53"/>
        <v>0</v>
      </c>
      <c r="R63" s="257">
        <f t="shared" si="53"/>
        <v>0</v>
      </c>
      <c r="S63" s="244">
        <f t="shared" si="53"/>
        <v>0</v>
      </c>
      <c r="T63" s="245">
        <f t="shared" si="53"/>
        <v>0</v>
      </c>
      <c r="U63" s="257">
        <f t="shared" si="53"/>
        <v>0</v>
      </c>
      <c r="V63" s="245">
        <f t="shared" si="53"/>
        <v>0</v>
      </c>
      <c r="W63" s="322">
        <f t="shared" si="53"/>
        <v>0</v>
      </c>
      <c r="X63" s="257">
        <f t="shared" si="53"/>
        <v>0</v>
      </c>
      <c r="Y63" s="244">
        <f t="shared" si="53"/>
        <v>0</v>
      </c>
      <c r="Z63" s="245">
        <f t="shared" si="53"/>
        <v>0</v>
      </c>
      <c r="AA63" s="257">
        <f t="shared" si="53"/>
        <v>0</v>
      </c>
      <c r="AB63" s="244">
        <f t="shared" si="53"/>
        <v>0</v>
      </c>
      <c r="AC63" s="269">
        <f t="shared" si="53"/>
        <v>0</v>
      </c>
      <c r="AD63" s="243">
        <f t="shared" si="53"/>
        <v>0</v>
      </c>
      <c r="AE63" s="244">
        <f t="shared" si="53"/>
        <v>0</v>
      </c>
      <c r="AF63" s="244">
        <f t="shared" si="53"/>
        <v>0</v>
      </c>
      <c r="AG63" s="244">
        <f t="shared" si="53"/>
        <v>0</v>
      </c>
      <c r="AH63" s="245">
        <f t="shared" si="53"/>
        <v>0</v>
      </c>
      <c r="AI63" s="257">
        <f t="shared" si="53"/>
        <v>0</v>
      </c>
      <c r="AJ63" s="244">
        <f t="shared" si="53"/>
        <v>0</v>
      </c>
      <c r="AK63" s="244">
        <f t="shared" si="53"/>
        <v>0</v>
      </c>
      <c r="AL63" s="244">
        <f t="shared" si="53"/>
        <v>0</v>
      </c>
      <c r="AM63" s="244">
        <f t="shared" si="53"/>
        <v>0</v>
      </c>
      <c r="AN63" s="244">
        <f t="shared" si="53"/>
        <v>0</v>
      </c>
      <c r="AO63" s="244">
        <f t="shared" si="53"/>
        <v>0</v>
      </c>
      <c r="AP63" s="244">
        <f t="shared" si="53"/>
        <v>0</v>
      </c>
      <c r="AQ63" s="245">
        <f t="shared" si="53"/>
        <v>0</v>
      </c>
      <c r="AR63" s="257">
        <f t="shared" si="53"/>
        <v>0</v>
      </c>
      <c r="AS63" s="244">
        <f t="shared" si="53"/>
        <v>0</v>
      </c>
      <c r="AT63" s="244">
        <f t="shared" si="53"/>
        <v>0</v>
      </c>
      <c r="AU63" s="245">
        <f t="shared" si="53"/>
        <v>0</v>
      </c>
      <c r="AV63" s="257">
        <f t="shared" si="53"/>
        <v>0</v>
      </c>
      <c r="AW63" s="279">
        <f t="shared" si="53"/>
        <v>0</v>
      </c>
      <c r="AX63" s="244">
        <f t="shared" si="53"/>
        <v>0</v>
      </c>
      <c r="AY63" s="244">
        <f t="shared" si="53"/>
        <v>0</v>
      </c>
      <c r="AZ63" s="269">
        <f t="shared" si="53"/>
        <v>0</v>
      </c>
      <c r="BA63" s="149"/>
      <c r="BB63" s="150"/>
      <c r="BC63" s="150"/>
      <c r="BD63" s="151"/>
      <c r="BE63" s="152"/>
      <c r="BF63" s="150"/>
      <c r="BG63" s="150"/>
      <c r="BH63" s="200"/>
      <c r="BI63" s="154"/>
      <c r="BJ63" s="603" t="s">
        <v>344</v>
      </c>
      <c r="BK63" s="321"/>
      <c r="BM63" s="620" t="s">
        <v>123</v>
      </c>
      <c r="BN63" s="621"/>
      <c r="BO63" s="410">
        <f>BA64</f>
        <v>0</v>
      </c>
      <c r="BP63" s="174"/>
      <c r="BQ63" s="411">
        <f>BC64</f>
        <v>0</v>
      </c>
      <c r="BR63" s="176"/>
      <c r="BS63" s="410">
        <f t="shared" ref="BS63:BV65" si="54">BE64</f>
        <v>0</v>
      </c>
      <c r="BT63" s="411">
        <f t="shared" si="54"/>
        <v>0</v>
      </c>
      <c r="BU63" s="411">
        <f t="shared" si="54"/>
        <v>0</v>
      </c>
      <c r="BV63" s="412">
        <f t="shared" si="54"/>
        <v>0</v>
      </c>
      <c r="BW63" s="165"/>
      <c r="BX63" s="413">
        <f>SUM(BX23:BX62)/$D$63</f>
        <v>0</v>
      </c>
      <c r="BY63" s="165"/>
      <c r="BZ63" s="413">
        <f t="shared" ref="BZ63:CT63" si="55">SUM(BZ23:BZ62)/$D$63</f>
        <v>0</v>
      </c>
      <c r="CA63" s="168"/>
      <c r="CB63" s="414">
        <f t="shared" si="55"/>
        <v>0</v>
      </c>
      <c r="CC63" s="168"/>
      <c r="CD63" s="414">
        <f t="shared" si="55"/>
        <v>0</v>
      </c>
      <c r="CE63" s="168"/>
      <c r="CF63" s="414">
        <f t="shared" si="55"/>
        <v>0</v>
      </c>
      <c r="CG63" s="168"/>
      <c r="CH63" s="414">
        <f t="shared" si="55"/>
        <v>0</v>
      </c>
      <c r="CI63" s="168"/>
      <c r="CJ63" s="414">
        <f t="shared" si="55"/>
        <v>0</v>
      </c>
      <c r="CK63" s="168"/>
      <c r="CL63" s="413">
        <f t="shared" si="55"/>
        <v>0</v>
      </c>
      <c r="CM63" s="165"/>
      <c r="CN63" s="414">
        <f t="shared" si="55"/>
        <v>0</v>
      </c>
      <c r="CO63" s="167"/>
      <c r="CP63" s="414">
        <f t="shared" si="55"/>
        <v>0</v>
      </c>
      <c r="CQ63" s="168"/>
      <c r="CR63" s="414">
        <f t="shared" si="55"/>
        <v>0</v>
      </c>
      <c r="CS63" s="168"/>
      <c r="CT63" s="415">
        <f t="shared" si="55"/>
        <v>0</v>
      </c>
      <c r="CU63" s="118"/>
      <c r="CV63" s="118"/>
      <c r="CW63" s="118"/>
      <c r="CX63" s="118"/>
      <c r="CY63" s="118"/>
      <c r="CZ63" s="118"/>
      <c r="DA63" s="118"/>
      <c r="DB63" s="118"/>
      <c r="DC63" s="118"/>
      <c r="DD63" s="118"/>
      <c r="DE63" s="118"/>
      <c r="DF63" s="118"/>
      <c r="DG63" s="118"/>
      <c r="DH63" s="118"/>
      <c r="DI63" s="122"/>
      <c r="DJ63" s="133"/>
      <c r="DK63" s="133"/>
      <c r="DL63" s="133"/>
      <c r="DM63" s="133"/>
      <c r="DN63" s="133"/>
      <c r="DO63" s="133"/>
      <c r="DP63" s="133"/>
      <c r="DQ63" s="133"/>
      <c r="DR63" s="133"/>
      <c r="DS63" s="133"/>
    </row>
    <row r="64" spans="1:135" ht="13.2" customHeight="1" thickBot="1" x14ac:dyDescent="0.25">
      <c r="A64" s="643" t="s">
        <v>124</v>
      </c>
      <c r="B64" s="644"/>
      <c r="C64" s="421">
        <f>SUM(C23:C62)/$D$63/10*100</f>
        <v>0</v>
      </c>
      <c r="D64" s="156"/>
      <c r="E64" s="246">
        <f>E63/$D$63*100</f>
        <v>0</v>
      </c>
      <c r="F64" s="247">
        <f t="shared" ref="F64:AZ64" si="56">F63/$D$63*100</f>
        <v>0</v>
      </c>
      <c r="G64" s="247">
        <f t="shared" si="56"/>
        <v>0</v>
      </c>
      <c r="H64" s="247">
        <f t="shared" si="56"/>
        <v>0</v>
      </c>
      <c r="I64" s="289">
        <f t="shared" si="56"/>
        <v>0</v>
      </c>
      <c r="J64" s="246">
        <f t="shared" si="56"/>
        <v>0</v>
      </c>
      <c r="K64" s="247">
        <f t="shared" si="56"/>
        <v>0</v>
      </c>
      <c r="L64" s="247">
        <f t="shared" si="56"/>
        <v>0</v>
      </c>
      <c r="M64" s="289">
        <f t="shared" si="56"/>
        <v>0</v>
      </c>
      <c r="N64" s="258">
        <f t="shared" si="56"/>
        <v>0</v>
      </c>
      <c r="O64" s="247">
        <f t="shared" si="56"/>
        <v>0</v>
      </c>
      <c r="P64" s="247">
        <f t="shared" si="56"/>
        <v>0</v>
      </c>
      <c r="Q64" s="248">
        <f t="shared" si="56"/>
        <v>0</v>
      </c>
      <c r="R64" s="258">
        <f t="shared" si="56"/>
        <v>0</v>
      </c>
      <c r="S64" s="247">
        <f t="shared" si="56"/>
        <v>0</v>
      </c>
      <c r="T64" s="248">
        <f t="shared" si="56"/>
        <v>0</v>
      </c>
      <c r="U64" s="258">
        <f t="shared" si="56"/>
        <v>0</v>
      </c>
      <c r="V64" s="248">
        <f t="shared" si="56"/>
        <v>0</v>
      </c>
      <c r="W64" s="323">
        <f t="shared" si="56"/>
        <v>0</v>
      </c>
      <c r="X64" s="258">
        <f t="shared" si="56"/>
        <v>0</v>
      </c>
      <c r="Y64" s="247">
        <f t="shared" si="56"/>
        <v>0</v>
      </c>
      <c r="Z64" s="248">
        <f t="shared" si="56"/>
        <v>0</v>
      </c>
      <c r="AA64" s="258">
        <f t="shared" si="56"/>
        <v>0</v>
      </c>
      <c r="AB64" s="247">
        <f t="shared" si="56"/>
        <v>0</v>
      </c>
      <c r="AC64" s="270">
        <f t="shared" si="56"/>
        <v>0</v>
      </c>
      <c r="AD64" s="246">
        <f t="shared" si="56"/>
        <v>0</v>
      </c>
      <c r="AE64" s="247">
        <f t="shared" si="56"/>
        <v>0</v>
      </c>
      <c r="AF64" s="247">
        <f t="shared" si="56"/>
        <v>0</v>
      </c>
      <c r="AG64" s="247">
        <f t="shared" si="56"/>
        <v>0</v>
      </c>
      <c r="AH64" s="248">
        <f t="shared" si="56"/>
        <v>0</v>
      </c>
      <c r="AI64" s="258">
        <f t="shared" si="56"/>
        <v>0</v>
      </c>
      <c r="AJ64" s="247">
        <f t="shared" si="56"/>
        <v>0</v>
      </c>
      <c r="AK64" s="247">
        <f t="shared" si="56"/>
        <v>0</v>
      </c>
      <c r="AL64" s="247">
        <f t="shared" si="56"/>
        <v>0</v>
      </c>
      <c r="AM64" s="247">
        <f t="shared" si="56"/>
        <v>0</v>
      </c>
      <c r="AN64" s="247">
        <f t="shared" si="56"/>
        <v>0</v>
      </c>
      <c r="AO64" s="247">
        <f t="shared" si="56"/>
        <v>0</v>
      </c>
      <c r="AP64" s="247">
        <f t="shared" si="56"/>
        <v>0</v>
      </c>
      <c r="AQ64" s="248">
        <f>AQ63/$D$63*100</f>
        <v>0</v>
      </c>
      <c r="AR64" s="258">
        <f t="shared" si="56"/>
        <v>0</v>
      </c>
      <c r="AS64" s="247">
        <f t="shared" si="56"/>
        <v>0</v>
      </c>
      <c r="AT64" s="247">
        <f t="shared" si="56"/>
        <v>0</v>
      </c>
      <c r="AU64" s="248">
        <f t="shared" si="56"/>
        <v>0</v>
      </c>
      <c r="AV64" s="258">
        <f t="shared" si="56"/>
        <v>0</v>
      </c>
      <c r="AW64" s="159">
        <f t="shared" si="56"/>
        <v>0</v>
      </c>
      <c r="AX64" s="247">
        <f t="shared" si="56"/>
        <v>0</v>
      </c>
      <c r="AY64" s="247">
        <f t="shared" si="56"/>
        <v>0</v>
      </c>
      <c r="AZ64" s="270">
        <f t="shared" si="56"/>
        <v>0</v>
      </c>
      <c r="BA64" s="404">
        <f>SUM(BA23:BA62)/$D$63/40*100</f>
        <v>0</v>
      </c>
      <c r="BB64" s="405"/>
      <c r="BC64" s="406">
        <f>SUM(BC23:BC62)/$D$63/60*100</f>
        <v>0</v>
      </c>
      <c r="BD64" s="407"/>
      <c r="BE64" s="404">
        <f>SUM(BE23:BE62)/$D$63/40*100</f>
        <v>0</v>
      </c>
      <c r="BF64" s="406">
        <f>SUM(BF23:BF62)/$D$63/20*100</f>
        <v>0</v>
      </c>
      <c r="BG64" s="406">
        <f>SUM(BG23:BG62)/$D$63/20*100</f>
        <v>0</v>
      </c>
      <c r="BH64" s="408">
        <f>SUM(BH23:BH62)/$D$63/20*100</f>
        <v>0</v>
      </c>
      <c r="BI64" s="409">
        <f>SUM(BI23:BI62)/$D$63</f>
        <v>0</v>
      </c>
      <c r="BJ64" s="604"/>
      <c r="BK64" s="321"/>
      <c r="BM64" s="622" t="s">
        <v>125</v>
      </c>
      <c r="BN64" s="623"/>
      <c r="BO64" s="173">
        <f>BA65</f>
        <v>65.3</v>
      </c>
      <c r="BP64" s="174"/>
      <c r="BQ64" s="175">
        <f>BC65</f>
        <v>56.3</v>
      </c>
      <c r="BR64" s="176"/>
      <c r="BS64" s="173">
        <f t="shared" si="54"/>
        <v>65.3</v>
      </c>
      <c r="BT64" s="175">
        <f t="shared" si="54"/>
        <v>71.7</v>
      </c>
      <c r="BU64" s="175">
        <f t="shared" si="54"/>
        <v>51.6</v>
      </c>
      <c r="BV64" s="177">
        <f>BH65</f>
        <v>45.7</v>
      </c>
      <c r="BW64" s="165"/>
      <c r="BX64" s="413">
        <v>80.7</v>
      </c>
      <c r="BY64" s="165"/>
      <c r="BZ64" s="413">
        <v>84.6</v>
      </c>
      <c r="CA64" s="168"/>
      <c r="CB64" s="414">
        <v>49.5</v>
      </c>
      <c r="CC64" s="168"/>
      <c r="CD64" s="414">
        <v>58.4</v>
      </c>
      <c r="CE64" s="168"/>
      <c r="CF64" s="414">
        <v>56.5</v>
      </c>
      <c r="CG64" s="168"/>
      <c r="CH64" s="414">
        <v>86.9</v>
      </c>
      <c r="CI64" s="168"/>
      <c r="CJ64" s="414">
        <v>68.5</v>
      </c>
      <c r="CK64" s="168"/>
      <c r="CL64" s="413">
        <v>63.3</v>
      </c>
      <c r="CM64" s="165"/>
      <c r="CN64" s="414">
        <v>62.7</v>
      </c>
      <c r="CO64" s="167"/>
      <c r="CP64" s="414">
        <v>51.6</v>
      </c>
      <c r="CQ64" s="168"/>
      <c r="CR64" s="414">
        <v>34.200000000000003</v>
      </c>
      <c r="CS64" s="168"/>
      <c r="CT64" s="415">
        <v>57.3</v>
      </c>
      <c r="CU64" s="118"/>
      <c r="CV64" s="118"/>
      <c r="CW64" s="118"/>
      <c r="CX64" s="118"/>
      <c r="CY64" s="118"/>
      <c r="CZ64" s="118"/>
      <c r="DA64" s="118"/>
      <c r="DB64" s="118"/>
      <c r="DC64" s="118"/>
      <c r="DD64" s="118"/>
      <c r="DE64" s="118"/>
      <c r="DF64" s="118"/>
      <c r="DG64" s="118"/>
      <c r="DH64" s="118"/>
      <c r="DI64" s="624" t="s">
        <v>237</v>
      </c>
      <c r="DJ64" s="624"/>
      <c r="DK64" s="624"/>
      <c r="DL64" s="624"/>
      <c r="DM64" s="160"/>
      <c r="DN64" s="133"/>
      <c r="DO64" s="133"/>
      <c r="DP64" s="133"/>
      <c r="DQ64" s="133"/>
      <c r="DR64" s="133"/>
      <c r="DS64" s="133"/>
      <c r="EA64" s="356"/>
      <c r="EB64" s="357"/>
      <c r="EC64" s="357"/>
      <c r="ED64" s="357"/>
      <c r="EE64" s="357"/>
    </row>
    <row r="65" spans="1:135" ht="13.2" customHeight="1" thickBot="1" x14ac:dyDescent="0.25">
      <c r="A65" s="622" t="s">
        <v>125</v>
      </c>
      <c r="B65" s="645"/>
      <c r="C65" s="400">
        <v>83.5</v>
      </c>
      <c r="D65" s="161"/>
      <c r="E65" s="162"/>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73">
        <v>65.3</v>
      </c>
      <c r="BB65" s="174"/>
      <c r="BC65" s="175">
        <v>56.3</v>
      </c>
      <c r="BD65" s="176"/>
      <c r="BE65" s="173">
        <v>65.3</v>
      </c>
      <c r="BF65" s="175">
        <v>71.7</v>
      </c>
      <c r="BG65" s="175">
        <v>51.6</v>
      </c>
      <c r="BH65" s="177">
        <v>45.7</v>
      </c>
      <c r="BI65" s="178">
        <v>59.9</v>
      </c>
      <c r="BJ65" s="536">
        <v>17.72</v>
      </c>
      <c r="BK65" s="321"/>
      <c r="BM65" s="620" t="s">
        <v>126</v>
      </c>
      <c r="BN65" s="625"/>
      <c r="BO65" s="274">
        <f>BA66</f>
        <v>-65.3</v>
      </c>
      <c r="BP65" s="174"/>
      <c r="BQ65" s="275">
        <f>BC66</f>
        <v>-56.3</v>
      </c>
      <c r="BR65" s="176"/>
      <c r="BS65" s="173">
        <f t="shared" si="54"/>
        <v>-65.3</v>
      </c>
      <c r="BT65" s="175">
        <f t="shared" si="54"/>
        <v>-71.7</v>
      </c>
      <c r="BU65" s="175">
        <f t="shared" si="54"/>
        <v>-51.6</v>
      </c>
      <c r="BV65" s="277">
        <f>BH66</f>
        <v>-45.7</v>
      </c>
      <c r="BW65" s="165"/>
      <c r="BX65" s="202">
        <f>BX63-BX64</f>
        <v>-80.7</v>
      </c>
      <c r="BY65" s="165"/>
      <c r="BZ65" s="202">
        <f t="shared" ref="BZ65:CT65" si="57">BZ63-BZ64</f>
        <v>-84.6</v>
      </c>
      <c r="CA65" s="168"/>
      <c r="CB65" s="166">
        <f t="shared" si="57"/>
        <v>-49.5</v>
      </c>
      <c r="CC65" s="168"/>
      <c r="CD65" s="166">
        <f t="shared" si="57"/>
        <v>-58.4</v>
      </c>
      <c r="CE65" s="168"/>
      <c r="CF65" s="166">
        <f t="shared" si="57"/>
        <v>-56.5</v>
      </c>
      <c r="CG65" s="168"/>
      <c r="CH65" s="166">
        <f t="shared" si="57"/>
        <v>-86.9</v>
      </c>
      <c r="CI65" s="168"/>
      <c r="CJ65" s="166">
        <f t="shared" si="57"/>
        <v>-68.5</v>
      </c>
      <c r="CK65" s="168"/>
      <c r="CL65" s="202">
        <f t="shared" si="57"/>
        <v>-63.3</v>
      </c>
      <c r="CM65" s="165"/>
      <c r="CN65" s="166">
        <f t="shared" si="57"/>
        <v>-62.7</v>
      </c>
      <c r="CO65" s="167"/>
      <c r="CP65" s="166">
        <f t="shared" si="57"/>
        <v>-51.6</v>
      </c>
      <c r="CQ65" s="168"/>
      <c r="CR65" s="166">
        <f t="shared" si="57"/>
        <v>-34.200000000000003</v>
      </c>
      <c r="CS65" s="168"/>
      <c r="CT65" s="169">
        <f t="shared" si="57"/>
        <v>-57.3</v>
      </c>
      <c r="DI65" s="624"/>
      <c r="DJ65" s="624"/>
      <c r="DK65" s="624"/>
      <c r="DL65" s="624"/>
      <c r="DM65" s="160"/>
      <c r="DN65" s="37"/>
      <c r="DO65" s="37"/>
      <c r="DP65" s="37"/>
      <c r="DQ65" s="37"/>
      <c r="DR65" s="37"/>
      <c r="DS65" s="37"/>
      <c r="EA65" s="357"/>
      <c r="EB65" s="357"/>
      <c r="EC65" s="357"/>
      <c r="ED65" s="357"/>
      <c r="EE65" s="357"/>
    </row>
    <row r="66" spans="1:135" ht="13.2" customHeight="1" thickBot="1" x14ac:dyDescent="0.25">
      <c r="A66" s="622" t="s">
        <v>126</v>
      </c>
      <c r="B66" s="645"/>
      <c r="C66" s="400">
        <f>C64-C65</f>
        <v>-83.5</v>
      </c>
      <c r="D66" s="161"/>
      <c r="E66" s="170"/>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3">
        <f>BA64-BA65</f>
        <v>-65.3</v>
      </c>
      <c r="BB66" s="174"/>
      <c r="BC66" s="175">
        <f>BC64-BC65</f>
        <v>-56.3</v>
      </c>
      <c r="BD66" s="176"/>
      <c r="BE66" s="173">
        <f>BE64-BE65</f>
        <v>-65.3</v>
      </c>
      <c r="BF66" s="175">
        <f>BF64-BF65</f>
        <v>-71.7</v>
      </c>
      <c r="BG66" s="175">
        <f>BG64-BG65</f>
        <v>-51.6</v>
      </c>
      <c r="BH66" s="177">
        <f>BH64-BH65</f>
        <v>-45.7</v>
      </c>
      <c r="BI66" s="178">
        <f>BI64-BI65</f>
        <v>-59.9</v>
      </c>
      <c r="BJ66" s="505"/>
      <c r="BK66" s="321"/>
      <c r="BM66" s="179"/>
      <c r="BN66" s="49" t="s">
        <v>127</v>
      </c>
      <c r="BO66" s="180"/>
      <c r="BP66" s="180"/>
      <c r="BQ66" s="180"/>
      <c r="BR66" s="180"/>
      <c r="BS66" s="180"/>
      <c r="BT66" s="180"/>
      <c r="BU66" s="180"/>
      <c r="BV66" s="180"/>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DI66" s="624"/>
      <c r="DJ66" s="624"/>
      <c r="DK66" s="624"/>
      <c r="DL66" s="624"/>
      <c r="DM66" s="160"/>
      <c r="DN66" s="37"/>
      <c r="DO66" s="37"/>
      <c r="DP66" s="37"/>
      <c r="DQ66" s="37"/>
      <c r="DR66" s="37"/>
      <c r="DS66" s="37"/>
    </row>
    <row r="67" spans="1:135" ht="13.2" customHeight="1" x14ac:dyDescent="0.2">
      <c r="A67" s="626" t="s">
        <v>160</v>
      </c>
      <c r="B67" s="626"/>
      <c r="C67" s="182" t="s">
        <v>128</v>
      </c>
      <c r="D67" s="183"/>
      <c r="E67" s="183"/>
      <c r="F67" s="183"/>
      <c r="G67" s="183"/>
      <c r="H67" s="183"/>
      <c r="I67" s="182"/>
      <c r="J67" s="183"/>
      <c r="K67" s="183"/>
      <c r="L67" s="183"/>
      <c r="M67" s="183"/>
      <c r="N67" s="183"/>
      <c r="O67" s="183"/>
      <c r="P67" s="183"/>
      <c r="Q67" s="184"/>
      <c r="R67" s="184"/>
      <c r="S67" s="184" t="s">
        <v>129</v>
      </c>
      <c r="T67" s="184"/>
      <c r="U67" s="184"/>
      <c r="V67" s="184"/>
      <c r="W67" s="184"/>
      <c r="X67" s="184"/>
      <c r="Y67" s="184"/>
      <c r="Z67" s="184"/>
      <c r="AA67" s="184"/>
      <c r="AB67" s="184"/>
      <c r="AC67" s="184" t="s">
        <v>130</v>
      </c>
      <c r="AD67" s="184"/>
      <c r="AE67" s="184"/>
      <c r="AF67" s="184"/>
      <c r="AG67" s="184"/>
      <c r="AH67" s="184"/>
      <c r="AI67" s="184"/>
      <c r="AJ67" s="184"/>
      <c r="AK67" s="184"/>
      <c r="AL67" s="184"/>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5"/>
      <c r="BJ67" s="185"/>
      <c r="BK67" s="185"/>
      <c r="BY67" s="186"/>
      <c r="DI67" s="619" t="s">
        <v>238</v>
      </c>
      <c r="DJ67" s="619"/>
      <c r="DK67" s="619"/>
      <c r="DL67" s="619"/>
      <c r="DM67" s="187"/>
      <c r="DN67" s="37"/>
      <c r="DO67" s="37"/>
      <c r="DP67" s="37"/>
      <c r="DQ67" s="37"/>
      <c r="DR67" s="37"/>
      <c r="DS67" s="37"/>
    </row>
    <row r="68" spans="1:135" x14ac:dyDescent="0.2">
      <c r="A68" s="627" t="s">
        <v>161</v>
      </c>
      <c r="B68" s="627"/>
      <c r="C68" s="628" t="s">
        <v>306</v>
      </c>
      <c r="D68" s="628"/>
      <c r="E68" s="628"/>
      <c r="F68" s="628"/>
      <c r="G68" s="628"/>
      <c r="H68" s="628"/>
      <c r="I68" s="628"/>
      <c r="J68" s="628"/>
      <c r="K68" s="628"/>
      <c r="L68" s="628"/>
      <c r="M68" s="628"/>
      <c r="N68" s="628"/>
      <c r="O68" s="628"/>
      <c r="P68" s="628"/>
      <c r="Q68" s="628"/>
      <c r="R68" s="628"/>
      <c r="S68" s="628"/>
      <c r="T68" s="628"/>
      <c r="U68" s="628"/>
      <c r="V68" s="628"/>
      <c r="W68" s="628"/>
      <c r="X68" s="628"/>
      <c r="BI68" s="37"/>
      <c r="BJ68" s="37"/>
      <c r="BK68" s="37"/>
      <c r="DI68" s="619"/>
      <c r="DJ68" s="619"/>
      <c r="DK68" s="619"/>
      <c r="DL68" s="619"/>
      <c r="DM68" s="187"/>
      <c r="DN68" s="37"/>
      <c r="DO68" s="37"/>
      <c r="DP68" s="37"/>
      <c r="DQ68" s="37"/>
      <c r="DR68" s="37"/>
      <c r="DS68" s="37"/>
    </row>
    <row r="69" spans="1:135" x14ac:dyDescent="0.2">
      <c r="C69" s="602" t="s">
        <v>305</v>
      </c>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AJ69" s="602"/>
      <c r="BI69" s="37"/>
      <c r="BJ69" s="37"/>
      <c r="BK69" s="37"/>
      <c r="DI69" s="619"/>
      <c r="DJ69" s="619"/>
      <c r="DK69" s="619"/>
      <c r="DL69" s="619"/>
      <c r="DM69" s="37"/>
      <c r="DN69" s="37"/>
      <c r="DO69" s="37"/>
      <c r="DP69" s="37"/>
      <c r="DQ69" s="37"/>
      <c r="DR69" s="37"/>
      <c r="DS69" s="37"/>
    </row>
  </sheetData>
  <sortState xmlns:xlrd2="http://schemas.microsoft.com/office/spreadsheetml/2017/richdata2" ref="DJ24:DL28">
    <sortCondition descending="1" ref="DK24:DK28"/>
  </sortState>
  <mergeCells count="298">
    <mergeCell ref="CS13:CT16"/>
    <mergeCell ref="CH18:CH21"/>
    <mergeCell ref="P7:AF10"/>
    <mergeCell ref="C1:AA3"/>
    <mergeCell ref="DO2:DZ4"/>
    <mergeCell ref="DK4:DK5"/>
    <mergeCell ref="DL4:DM5"/>
    <mergeCell ref="BB5:BI6"/>
    <mergeCell ref="DK6:DK9"/>
    <mergeCell ref="DL6:DM9"/>
    <mergeCell ref="AR14:AU14"/>
    <mergeCell ref="AV14:AZ14"/>
    <mergeCell ref="CK12:CL12"/>
    <mergeCell ref="BO12:BO21"/>
    <mergeCell ref="BP12:BP21"/>
    <mergeCell ref="BQ12:BQ21"/>
    <mergeCell ref="BR12:BR21"/>
    <mergeCell ref="BW12:BX12"/>
    <mergeCell ref="BY12:BZ12"/>
    <mergeCell ref="BT13:BT21"/>
    <mergeCell ref="BU13:BU21"/>
    <mergeCell ref="CK13:CL16"/>
    <mergeCell ref="CM13:CN16"/>
    <mergeCell ref="CO13:CP16"/>
    <mergeCell ref="CQ13:CR16"/>
    <mergeCell ref="J17:J18"/>
    <mergeCell ref="BY13:BZ16"/>
    <mergeCell ref="ED6:EG7"/>
    <mergeCell ref="BB7:BI8"/>
    <mergeCell ref="BT7:CI10"/>
    <mergeCell ref="BB9:BI10"/>
    <mergeCell ref="ED10:EG11"/>
    <mergeCell ref="DP11:DW13"/>
    <mergeCell ref="BB12:BB21"/>
    <mergeCell ref="CM12:CN12"/>
    <mergeCell ref="CO12:CP12"/>
    <mergeCell ref="CQ12:CR12"/>
    <mergeCell ref="CS12:CT12"/>
    <mergeCell ref="BE13:BE21"/>
    <mergeCell ref="BF13:BF21"/>
    <mergeCell ref="BG13:BG21"/>
    <mergeCell ref="BH13:BH21"/>
    <mergeCell ref="BS13:BS21"/>
    <mergeCell ref="CA12:CB12"/>
    <mergeCell ref="CC12:CD12"/>
    <mergeCell ref="CE12:CF12"/>
    <mergeCell ref="CG12:CH12"/>
    <mergeCell ref="CI12:CJ12"/>
    <mergeCell ref="CG18:CG21"/>
    <mergeCell ref="AI17:AI18"/>
    <mergeCell ref="M17:M18"/>
    <mergeCell ref="N17:N18"/>
    <mergeCell ref="O17:O18"/>
    <mergeCell ref="AU15:AU16"/>
    <mergeCell ref="AV15:AV16"/>
    <mergeCell ref="AI14:AQ14"/>
    <mergeCell ref="AH17:AH18"/>
    <mergeCell ref="A12:A22"/>
    <mergeCell ref="B12:B22"/>
    <mergeCell ref="C12:C21"/>
    <mergeCell ref="D12:D21"/>
    <mergeCell ref="E12:AZ13"/>
    <mergeCell ref="E14:I14"/>
    <mergeCell ref="J14:M14"/>
    <mergeCell ref="N14:Q14"/>
    <mergeCell ref="E17:E18"/>
    <mergeCell ref="F17:F18"/>
    <mergeCell ref="G17:G18"/>
    <mergeCell ref="H17:H18"/>
    <mergeCell ref="I17:I18"/>
    <mergeCell ref="AM15:AM16"/>
    <mergeCell ref="AN15:AN16"/>
    <mergeCell ref="Z15:Z16"/>
    <mergeCell ref="AD14:AH14"/>
    <mergeCell ref="AX15:AX16"/>
    <mergeCell ref="AY15:AZ16"/>
    <mergeCell ref="AO15:AO16"/>
    <mergeCell ref="AP15:AP16"/>
    <mergeCell ref="AQ15:AQ16"/>
    <mergeCell ref="AR15:AR16"/>
    <mergeCell ref="AS15:AS16"/>
    <mergeCell ref="AT15:AT16"/>
    <mergeCell ref="AI15:AI16"/>
    <mergeCell ref="AJ15:AJ16"/>
    <mergeCell ref="AK15:AK16"/>
    <mergeCell ref="AL15:AL16"/>
    <mergeCell ref="AF15:AF16"/>
    <mergeCell ref="AG15:AH16"/>
    <mergeCell ref="AE15:AE16"/>
    <mergeCell ref="T15:T16"/>
    <mergeCell ref="U15:U16"/>
    <mergeCell ref="V15:V16"/>
    <mergeCell ref="W15:W16"/>
    <mergeCell ref="X15:X16"/>
    <mergeCell ref="Y15:Y16"/>
    <mergeCell ref="K17:K18"/>
    <mergeCell ref="L17:L18"/>
    <mergeCell ref="K15:K16"/>
    <mergeCell ref="L15:L16"/>
    <mergeCell ref="M15:M16"/>
    <mergeCell ref="AA15:AA16"/>
    <mergeCell ref="AB15:AC16"/>
    <mergeCell ref="N15:N16"/>
    <mergeCell ref="O15:O16"/>
    <mergeCell ref="P15:P16"/>
    <mergeCell ref="Q15:Q16"/>
    <mergeCell ref="R15:R16"/>
    <mergeCell ref="S15:S16"/>
    <mergeCell ref="V17:V18"/>
    <mergeCell ref="W17:W18"/>
    <mergeCell ref="AD17:AD18"/>
    <mergeCell ref="AD15:AD16"/>
    <mergeCell ref="AE17:AE18"/>
    <mergeCell ref="AF17:AF18"/>
    <mergeCell ref="AG17:AG18"/>
    <mergeCell ref="AA17:AA18"/>
    <mergeCell ref="P17:P18"/>
    <mergeCell ref="Q17:Q18"/>
    <mergeCell ref="R17:R18"/>
    <mergeCell ref="S17:S18"/>
    <mergeCell ref="T17:T18"/>
    <mergeCell ref="U17:U18"/>
    <mergeCell ref="X17:X18"/>
    <mergeCell ref="Y17:Y18"/>
    <mergeCell ref="CI18:CI21"/>
    <mergeCell ref="CJ18:CJ21"/>
    <mergeCell ref="CS18:CS21"/>
    <mergeCell ref="CT18:CT21"/>
    <mergeCell ref="AJ17:AJ18"/>
    <mergeCell ref="AK17:AK18"/>
    <mergeCell ref="AL17:AL18"/>
    <mergeCell ref="AM17:AM18"/>
    <mergeCell ref="AT17:AT18"/>
    <mergeCell ref="AU17:AU18"/>
    <mergeCell ref="AV17:AV18"/>
    <mergeCell ref="AW17:AW18"/>
    <mergeCell ref="AX17:AX18"/>
    <mergeCell ref="AK19:AK20"/>
    <mergeCell ref="AT19:AT20"/>
    <mergeCell ref="AU19:AU20"/>
    <mergeCell ref="AV19:AV20"/>
    <mergeCell ref="AW19:AW20"/>
    <mergeCell ref="AL19:AL20"/>
    <mergeCell ref="BV13:BV21"/>
    <mergeCell ref="BW13:BX16"/>
    <mergeCell ref="BC12:BC21"/>
    <mergeCell ref="BD12:BD21"/>
    <mergeCell ref="BI12:BI21"/>
    <mergeCell ref="AD19:AD20"/>
    <mergeCell ref="AE19:AE20"/>
    <mergeCell ref="N19:N20"/>
    <mergeCell ref="O19:O20"/>
    <mergeCell ref="P19:P20"/>
    <mergeCell ref="Q19:Q20"/>
    <mergeCell ref="R19:R20"/>
    <mergeCell ref="S19:S20"/>
    <mergeCell ref="V19:V20"/>
    <mergeCell ref="W19:W20"/>
    <mergeCell ref="X19:X20"/>
    <mergeCell ref="T19:T20"/>
    <mergeCell ref="U19:U20"/>
    <mergeCell ref="AG19:AG20"/>
    <mergeCell ref="EG23:EI23"/>
    <mergeCell ref="EG25:EJ25"/>
    <mergeCell ref="EG27:EK27"/>
    <mergeCell ref="EA21:EA22"/>
    <mergeCell ref="EB21:EB22"/>
    <mergeCell ref="EC21:EC22"/>
    <mergeCell ref="ED21:ED22"/>
    <mergeCell ref="EE21:EE22"/>
    <mergeCell ref="DN22:DO23"/>
    <mergeCell ref="DP22:DQ23"/>
    <mergeCell ref="DN20:DO21"/>
    <mergeCell ref="DP20:DQ21"/>
    <mergeCell ref="DN24:DQ25"/>
    <mergeCell ref="DN26:DO26"/>
    <mergeCell ref="DP26:DQ26"/>
    <mergeCell ref="DN27:DO27"/>
    <mergeCell ref="DP27:DQ27"/>
    <mergeCell ref="AH19:AH20"/>
    <mergeCell ref="AI19:AI20"/>
    <mergeCell ref="AJ19:AJ20"/>
    <mergeCell ref="BW18:BW21"/>
    <mergeCell ref="BX18:BX21"/>
    <mergeCell ref="BY18:BY21"/>
    <mergeCell ref="BJ12:BJ21"/>
    <mergeCell ref="BM12:BM22"/>
    <mergeCell ref="AY17:AY18"/>
    <mergeCell ref="AN17:AN18"/>
    <mergeCell ref="AO17:AO18"/>
    <mergeCell ref="AP17:AP18"/>
    <mergeCell ref="AQ17:AQ18"/>
    <mergeCell ref="AR17:AR18"/>
    <mergeCell ref="AS17:AS18"/>
    <mergeCell ref="AX19:AX20"/>
    <mergeCell ref="AY19:AY20"/>
    <mergeCell ref="AZ19:AZ20"/>
    <mergeCell ref="AW15:AW16"/>
    <mergeCell ref="BA12:BA21"/>
    <mergeCell ref="EB18:ED19"/>
    <mergeCell ref="E19:E20"/>
    <mergeCell ref="F19:F20"/>
    <mergeCell ref="G19:G20"/>
    <mergeCell ref="H19:H20"/>
    <mergeCell ref="I19:I20"/>
    <mergeCell ref="J19:J20"/>
    <mergeCell ref="K19:K20"/>
    <mergeCell ref="L19:L20"/>
    <mergeCell ref="M19:M20"/>
    <mergeCell ref="AZ17:AZ18"/>
    <mergeCell ref="BN12:BN22"/>
    <mergeCell ref="CA13:CB16"/>
    <mergeCell ref="CC13:CD16"/>
    <mergeCell ref="CE13:CF16"/>
    <mergeCell ref="CG13:CH16"/>
    <mergeCell ref="CI13:CJ16"/>
    <mergeCell ref="Y19:Y20"/>
    <mergeCell ref="AM19:AM20"/>
    <mergeCell ref="AN19:AN20"/>
    <mergeCell ref="AO19:AO20"/>
    <mergeCell ref="AP19:AP20"/>
    <mergeCell ref="AQ19:AQ20"/>
    <mergeCell ref="AF19:AF20"/>
    <mergeCell ref="DJ19:DL20"/>
    <mergeCell ref="DI21:DI22"/>
    <mergeCell ref="DJ21:DJ22"/>
    <mergeCell ref="DK21:DK22"/>
    <mergeCell ref="DL21:DL22"/>
    <mergeCell ref="AR19:AR20"/>
    <mergeCell ref="AS19:AS20"/>
    <mergeCell ref="CQ18:CQ21"/>
    <mergeCell ref="CR18:CR21"/>
    <mergeCell ref="CK18:CK21"/>
    <mergeCell ref="CL18:CL21"/>
    <mergeCell ref="DJ17:DK18"/>
    <mergeCell ref="BZ18:BZ21"/>
    <mergeCell ref="CA18:CA21"/>
    <mergeCell ref="CB18:CB21"/>
    <mergeCell ref="CC18:CC21"/>
    <mergeCell ref="CD18:CD21"/>
    <mergeCell ref="DH21:DH22"/>
    <mergeCell ref="CM18:CM21"/>
    <mergeCell ref="CN18:CN21"/>
    <mergeCell ref="CO18:CO21"/>
    <mergeCell ref="CP18:CP21"/>
    <mergeCell ref="CE18:CE21"/>
    <mergeCell ref="CF18:CF21"/>
    <mergeCell ref="A67:B67"/>
    <mergeCell ref="A68:B68"/>
    <mergeCell ref="C68:X68"/>
    <mergeCell ref="R14:T14"/>
    <mergeCell ref="U14:V14"/>
    <mergeCell ref="X14:Z14"/>
    <mergeCell ref="AA14:AC14"/>
    <mergeCell ref="F15:F16"/>
    <mergeCell ref="G15:G16"/>
    <mergeCell ref="H15:H16"/>
    <mergeCell ref="I15:I16"/>
    <mergeCell ref="A63:C63"/>
    <mergeCell ref="A64:B64"/>
    <mergeCell ref="A65:B65"/>
    <mergeCell ref="A66:B66"/>
    <mergeCell ref="Z19:Z20"/>
    <mergeCell ref="AA19:AA20"/>
    <mergeCell ref="AB19:AB20"/>
    <mergeCell ref="AC19:AC20"/>
    <mergeCell ref="AB17:AB18"/>
    <mergeCell ref="Z17:Z18"/>
    <mergeCell ref="AC17:AC18"/>
    <mergeCell ref="E15:E16"/>
    <mergeCell ref="J15:J16"/>
    <mergeCell ref="DN28:DO28"/>
    <mergeCell ref="DP28:DQ28"/>
    <mergeCell ref="DN29:DO29"/>
    <mergeCell ref="DP29:DQ29"/>
    <mergeCell ref="DN30:DO30"/>
    <mergeCell ref="DP30:DQ30"/>
    <mergeCell ref="DN31:DO31"/>
    <mergeCell ref="DP31:DQ31"/>
    <mergeCell ref="DN32:DO32"/>
    <mergeCell ref="DP32:DQ32"/>
    <mergeCell ref="C69:AJ69"/>
    <mergeCell ref="BJ63:BJ64"/>
    <mergeCell ref="DN33:DO33"/>
    <mergeCell ref="DP33:DQ33"/>
    <mergeCell ref="DN34:DO34"/>
    <mergeCell ref="DP34:DQ34"/>
    <mergeCell ref="DN35:DO35"/>
    <mergeCell ref="DP35:DQ35"/>
    <mergeCell ref="DN36:DO36"/>
    <mergeCell ref="DP36:DQ36"/>
    <mergeCell ref="DN37:DO37"/>
    <mergeCell ref="DP37:DQ37"/>
    <mergeCell ref="DI67:DL69"/>
    <mergeCell ref="BM63:BN63"/>
    <mergeCell ref="BM64:BN64"/>
    <mergeCell ref="DI64:DL66"/>
    <mergeCell ref="BM65:BN65"/>
  </mergeCells>
  <phoneticPr fontId="1"/>
  <pageMargins left="0.39370078740157483" right="0.11811023622047245" top="0.31496062992125984" bottom="0.31496062992125984"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7"/>
  <sheetViews>
    <sheetView workbookViewId="0">
      <selection activeCell="A2" sqref="A2:U7"/>
    </sheetView>
  </sheetViews>
  <sheetFormatPr defaultRowHeight="13.2" x14ac:dyDescent="0.2"/>
  <cols>
    <col min="1" max="1" width="2.88671875" customWidth="1"/>
    <col min="2" max="2" width="13" customWidth="1"/>
    <col min="3" max="3" width="3.88671875" customWidth="1"/>
    <col min="4" max="4" width="2.109375" customWidth="1"/>
    <col min="5" max="16" width="3" customWidth="1"/>
    <col min="17" max="17" width="3.88671875" customWidth="1"/>
    <col min="18" max="18" width="2.109375" customWidth="1"/>
    <col min="19" max="19" width="3.88671875" customWidth="1"/>
    <col min="20" max="20" width="2.109375" customWidth="1"/>
    <col min="21" max="24" width="3" customWidth="1"/>
    <col min="25" max="25" width="4.33203125" customWidth="1"/>
  </cols>
  <sheetData>
    <row r="1" spans="1:25" x14ac:dyDescent="0.2">
      <c r="A1" s="743" t="s">
        <v>11</v>
      </c>
      <c r="B1" s="743"/>
      <c r="C1" s="743"/>
    </row>
    <row r="2" spans="1:25" ht="13.5" customHeight="1" x14ac:dyDescent="0.2">
      <c r="A2" s="1082" t="s">
        <v>19</v>
      </c>
      <c r="B2" s="1082"/>
      <c r="C2" s="1082"/>
      <c r="D2" s="1082"/>
      <c r="E2" s="1082"/>
      <c r="F2" s="1082"/>
      <c r="G2" s="1082"/>
      <c r="H2" s="1082"/>
      <c r="I2" s="1082"/>
      <c r="J2" s="1082"/>
      <c r="K2" s="1082"/>
      <c r="L2" s="1082"/>
      <c r="M2" s="1082"/>
      <c r="N2" s="1082"/>
      <c r="O2" s="1082"/>
      <c r="P2" s="1082"/>
      <c r="Q2" s="1082"/>
      <c r="R2" s="1082"/>
      <c r="S2" s="1082"/>
      <c r="T2" s="1082"/>
      <c r="U2" s="1082"/>
    </row>
    <row r="3" spans="1:25" x14ac:dyDescent="0.2">
      <c r="A3" s="1082"/>
      <c r="B3" s="1082"/>
      <c r="C3" s="1082"/>
      <c r="D3" s="1082"/>
      <c r="E3" s="1082"/>
      <c r="F3" s="1082"/>
      <c r="G3" s="1082"/>
      <c r="H3" s="1082"/>
      <c r="I3" s="1082"/>
      <c r="J3" s="1082"/>
      <c r="K3" s="1082"/>
      <c r="L3" s="1082"/>
      <c r="M3" s="1082"/>
      <c r="N3" s="1082"/>
      <c r="O3" s="1082"/>
      <c r="P3" s="1082"/>
      <c r="Q3" s="1082"/>
      <c r="R3" s="1082"/>
      <c r="S3" s="1082"/>
      <c r="T3" s="1082"/>
      <c r="U3" s="1082"/>
    </row>
    <row r="4" spans="1:25" x14ac:dyDescent="0.2">
      <c r="A4" s="1082"/>
      <c r="B4" s="1082"/>
      <c r="C4" s="1082"/>
      <c r="D4" s="1082"/>
      <c r="E4" s="1082"/>
      <c r="F4" s="1082"/>
      <c r="G4" s="1082"/>
      <c r="H4" s="1082"/>
      <c r="I4" s="1082"/>
      <c r="J4" s="1082"/>
      <c r="K4" s="1082"/>
      <c r="L4" s="1082"/>
      <c r="M4" s="1082"/>
      <c r="N4" s="1082"/>
      <c r="O4" s="1082"/>
      <c r="P4" s="1082"/>
      <c r="Q4" s="1082"/>
      <c r="R4" s="1082"/>
      <c r="S4" s="1082"/>
      <c r="T4" s="1082"/>
      <c r="U4" s="1082"/>
    </row>
    <row r="5" spans="1:25" x14ac:dyDescent="0.2">
      <c r="A5" s="1082"/>
      <c r="B5" s="1082"/>
      <c r="C5" s="1082"/>
      <c r="D5" s="1082"/>
      <c r="E5" s="1082"/>
      <c r="F5" s="1082"/>
      <c r="G5" s="1082"/>
      <c r="H5" s="1082"/>
      <c r="I5" s="1082"/>
      <c r="J5" s="1082"/>
      <c r="K5" s="1082"/>
      <c r="L5" s="1082"/>
      <c r="M5" s="1082"/>
      <c r="N5" s="1082"/>
      <c r="O5" s="1082"/>
      <c r="P5" s="1082"/>
      <c r="Q5" s="1082"/>
      <c r="R5" s="1082"/>
      <c r="S5" s="1082"/>
      <c r="T5" s="1082"/>
      <c r="U5" s="1082"/>
    </row>
    <row r="6" spans="1:25" x14ac:dyDescent="0.2">
      <c r="A6" s="1082"/>
      <c r="B6" s="1082"/>
      <c r="C6" s="1082"/>
      <c r="D6" s="1082"/>
      <c r="E6" s="1082"/>
      <c r="F6" s="1082"/>
      <c r="G6" s="1082"/>
      <c r="H6" s="1082"/>
      <c r="I6" s="1082"/>
      <c r="J6" s="1082"/>
      <c r="K6" s="1082"/>
      <c r="L6" s="1082"/>
      <c r="M6" s="1082"/>
      <c r="N6" s="1082"/>
      <c r="O6" s="1082"/>
      <c r="P6" s="1082"/>
      <c r="Q6" s="1082"/>
      <c r="R6" s="1082"/>
      <c r="S6" s="1082"/>
      <c r="T6" s="1082"/>
      <c r="U6" s="1082"/>
    </row>
    <row r="7" spans="1:25" x14ac:dyDescent="0.2">
      <c r="A7" s="1082"/>
      <c r="B7" s="1082"/>
      <c r="C7" s="1082"/>
      <c r="D7" s="1082"/>
      <c r="E7" s="1082"/>
      <c r="F7" s="1082"/>
      <c r="G7" s="1082"/>
      <c r="H7" s="1082"/>
      <c r="I7" s="1082"/>
      <c r="J7" s="1082"/>
      <c r="K7" s="1082"/>
      <c r="L7" s="1082"/>
      <c r="M7" s="1082"/>
      <c r="N7" s="1082"/>
      <c r="O7" s="1082"/>
      <c r="P7" s="1082"/>
      <c r="Q7" s="1082"/>
      <c r="R7" s="1082"/>
      <c r="S7" s="1082"/>
      <c r="T7" s="1082"/>
      <c r="U7" s="1082"/>
    </row>
    <row r="8" spans="1:25" x14ac:dyDescent="0.2">
      <c r="A8" s="26"/>
      <c r="B8" s="26"/>
      <c r="C8" s="26"/>
      <c r="D8" s="26"/>
      <c r="E8" s="26"/>
      <c r="F8" s="26"/>
      <c r="G8" s="26"/>
      <c r="H8" s="26"/>
      <c r="I8" s="26"/>
      <c r="J8" s="26"/>
      <c r="K8" s="26"/>
      <c r="L8" s="26"/>
      <c r="M8" s="26"/>
      <c r="N8" s="26"/>
      <c r="O8" s="26"/>
      <c r="P8" s="26"/>
      <c r="Q8" s="26"/>
      <c r="R8" s="26"/>
      <c r="S8" s="26"/>
      <c r="T8" s="26"/>
      <c r="U8" s="26"/>
    </row>
    <row r="9" spans="1:25" ht="13.8" thickBot="1" x14ac:dyDescent="0.25">
      <c r="B9" s="1"/>
    </row>
    <row r="10" spans="1:25" ht="10.5" customHeight="1" x14ac:dyDescent="0.2">
      <c r="A10" s="1075" t="s">
        <v>1</v>
      </c>
      <c r="B10" s="712" t="s">
        <v>12</v>
      </c>
      <c r="C10" s="12">
        <v>1</v>
      </c>
      <c r="D10" s="813" t="s">
        <v>14</v>
      </c>
      <c r="E10" s="1078" t="s">
        <v>2</v>
      </c>
      <c r="F10" s="1079"/>
      <c r="G10" s="1079"/>
      <c r="H10" s="1079"/>
      <c r="I10" s="1079"/>
      <c r="J10" s="1079"/>
      <c r="K10" s="1079"/>
      <c r="L10" s="1079"/>
      <c r="M10" s="1078" t="s">
        <v>0</v>
      </c>
      <c r="N10" s="1079"/>
      <c r="O10" s="1079"/>
      <c r="P10" s="1079"/>
      <c r="Q10" s="11">
        <v>2</v>
      </c>
      <c r="R10" s="1084" t="s">
        <v>21</v>
      </c>
      <c r="S10" s="10">
        <v>3</v>
      </c>
      <c r="T10" s="775" t="s">
        <v>20</v>
      </c>
      <c r="U10" s="1089" t="s">
        <v>10</v>
      </c>
      <c r="V10" s="1049" t="s">
        <v>3</v>
      </c>
      <c r="W10" s="1049" t="s">
        <v>18</v>
      </c>
      <c r="X10" s="1052" t="s">
        <v>17</v>
      </c>
      <c r="Y10" s="1055" t="s">
        <v>9</v>
      </c>
    </row>
    <row r="11" spans="1:25" ht="10.5" customHeight="1" x14ac:dyDescent="0.2">
      <c r="A11" s="1076"/>
      <c r="B11" s="713"/>
      <c r="C11" s="1058" t="s">
        <v>13</v>
      </c>
      <c r="D11" s="814"/>
      <c r="E11" s="1080"/>
      <c r="F11" s="1081"/>
      <c r="G11" s="1081"/>
      <c r="H11" s="1081"/>
      <c r="I11" s="1081"/>
      <c r="J11" s="1081"/>
      <c r="K11" s="1081"/>
      <c r="L11" s="1081"/>
      <c r="M11" s="1080"/>
      <c r="N11" s="1081"/>
      <c r="O11" s="1081"/>
      <c r="P11" s="1083"/>
      <c r="Q11" s="1061" t="s">
        <v>15</v>
      </c>
      <c r="R11" s="1085"/>
      <c r="S11" s="1063" t="s">
        <v>16</v>
      </c>
      <c r="T11" s="1087"/>
      <c r="U11" s="1090"/>
      <c r="V11" s="1050"/>
      <c r="W11" s="1050"/>
      <c r="X11" s="1053"/>
      <c r="Y11" s="1056"/>
    </row>
    <row r="12" spans="1:25" ht="10.5" customHeight="1" x14ac:dyDescent="0.2">
      <c r="A12" s="1076"/>
      <c r="B12" s="713"/>
      <c r="C12" s="1059"/>
      <c r="D12" s="814"/>
      <c r="E12" s="1066" t="s">
        <v>4</v>
      </c>
      <c r="F12" s="1069" t="s">
        <v>5</v>
      </c>
      <c r="G12" s="1069" t="s">
        <v>6</v>
      </c>
      <c r="H12" s="1072" t="s">
        <v>22</v>
      </c>
      <c r="I12" s="1066" t="s">
        <v>7</v>
      </c>
      <c r="J12" s="904" t="s">
        <v>23</v>
      </c>
      <c r="K12" s="904" t="s">
        <v>8</v>
      </c>
      <c r="L12" s="904" t="s">
        <v>24</v>
      </c>
      <c r="M12" s="1066" t="s">
        <v>25</v>
      </c>
      <c r="N12" s="904" t="s">
        <v>26</v>
      </c>
      <c r="O12" s="904" t="s">
        <v>27</v>
      </c>
      <c r="P12" s="1092" t="s">
        <v>28</v>
      </c>
      <c r="Q12" s="1062"/>
      <c r="R12" s="1085"/>
      <c r="S12" s="1064"/>
      <c r="T12" s="1087"/>
      <c r="U12" s="1090"/>
      <c r="V12" s="1050"/>
      <c r="W12" s="1050"/>
      <c r="X12" s="1053"/>
      <c r="Y12" s="1056"/>
    </row>
    <row r="13" spans="1:25" ht="10.5" customHeight="1" x14ac:dyDescent="0.2">
      <c r="A13" s="1076"/>
      <c r="B13" s="713"/>
      <c r="C13" s="1059"/>
      <c r="D13" s="814"/>
      <c r="E13" s="1067"/>
      <c r="F13" s="1070"/>
      <c r="G13" s="1070"/>
      <c r="H13" s="1073"/>
      <c r="I13" s="1067"/>
      <c r="J13" s="1070"/>
      <c r="K13" s="1070"/>
      <c r="L13" s="1070"/>
      <c r="M13" s="1067"/>
      <c r="N13" s="1070"/>
      <c r="O13" s="1070"/>
      <c r="P13" s="1093"/>
      <c r="Q13" s="1062"/>
      <c r="R13" s="1085"/>
      <c r="S13" s="1064"/>
      <c r="T13" s="1087"/>
      <c r="U13" s="1090"/>
      <c r="V13" s="1050"/>
      <c r="W13" s="1050"/>
      <c r="X13" s="1053"/>
      <c r="Y13" s="1056"/>
    </row>
    <row r="14" spans="1:25" ht="10.5" customHeight="1" x14ac:dyDescent="0.2">
      <c r="A14" s="1076"/>
      <c r="B14" s="713"/>
      <c r="C14" s="1059"/>
      <c r="D14" s="814"/>
      <c r="E14" s="1067"/>
      <c r="F14" s="1070"/>
      <c r="G14" s="1070"/>
      <c r="H14" s="1073"/>
      <c r="I14" s="1067"/>
      <c r="J14" s="1070"/>
      <c r="K14" s="1070"/>
      <c r="L14" s="1070"/>
      <c r="M14" s="1067"/>
      <c r="N14" s="1070"/>
      <c r="O14" s="1070"/>
      <c r="P14" s="1093"/>
      <c r="Q14" s="1062"/>
      <c r="R14" s="1085"/>
      <c r="S14" s="1064"/>
      <c r="T14" s="1087"/>
      <c r="U14" s="1090"/>
      <c r="V14" s="1050"/>
      <c r="W14" s="1050"/>
      <c r="X14" s="1053"/>
      <c r="Y14" s="1056"/>
    </row>
    <row r="15" spans="1:25" ht="10.5" customHeight="1" x14ac:dyDescent="0.2">
      <c r="A15" s="1076"/>
      <c r="B15" s="713"/>
      <c r="C15" s="1059"/>
      <c r="D15" s="814"/>
      <c r="E15" s="1067"/>
      <c r="F15" s="1070"/>
      <c r="G15" s="1070"/>
      <c r="H15" s="1073"/>
      <c r="I15" s="1067"/>
      <c r="J15" s="1070"/>
      <c r="K15" s="1070"/>
      <c r="L15" s="1070"/>
      <c r="M15" s="1067"/>
      <c r="N15" s="1070"/>
      <c r="O15" s="1070"/>
      <c r="P15" s="1093"/>
      <c r="Q15" s="1062"/>
      <c r="R15" s="1085"/>
      <c r="S15" s="1064"/>
      <c r="T15" s="1087"/>
      <c r="U15" s="1090"/>
      <c r="V15" s="1050"/>
      <c r="W15" s="1050"/>
      <c r="X15" s="1053"/>
      <c r="Y15" s="1056"/>
    </row>
    <row r="16" spans="1:25" ht="10.5" customHeight="1" x14ac:dyDescent="0.2">
      <c r="A16" s="1076"/>
      <c r="B16" s="713"/>
      <c r="C16" s="1059"/>
      <c r="D16" s="814"/>
      <c r="E16" s="1067"/>
      <c r="F16" s="1070"/>
      <c r="G16" s="1070"/>
      <c r="H16" s="1073"/>
      <c r="I16" s="1067"/>
      <c r="J16" s="1070"/>
      <c r="K16" s="1070"/>
      <c r="L16" s="1070"/>
      <c r="M16" s="1067"/>
      <c r="N16" s="1070"/>
      <c r="O16" s="1070"/>
      <c r="P16" s="1093"/>
      <c r="Q16" s="1062"/>
      <c r="R16" s="1085"/>
      <c r="S16" s="1064"/>
      <c r="T16" s="1087"/>
      <c r="U16" s="1090"/>
      <c r="V16" s="1050"/>
      <c r="W16" s="1050"/>
      <c r="X16" s="1053"/>
      <c r="Y16" s="1056"/>
    </row>
    <row r="17" spans="1:25" ht="10.5" customHeight="1" x14ac:dyDescent="0.2">
      <c r="A17" s="1076"/>
      <c r="B17" s="713"/>
      <c r="C17" s="1059"/>
      <c r="D17" s="814"/>
      <c r="E17" s="1067"/>
      <c r="F17" s="1070"/>
      <c r="G17" s="1070"/>
      <c r="H17" s="1073"/>
      <c r="I17" s="1067"/>
      <c r="J17" s="1070"/>
      <c r="K17" s="1070"/>
      <c r="L17" s="1070"/>
      <c r="M17" s="1067"/>
      <c r="N17" s="1070"/>
      <c r="O17" s="1070"/>
      <c r="P17" s="1093"/>
      <c r="Q17" s="1062"/>
      <c r="R17" s="1085"/>
      <c r="S17" s="1064"/>
      <c r="T17" s="1087"/>
      <c r="U17" s="1090"/>
      <c r="V17" s="1050"/>
      <c r="W17" s="1050"/>
      <c r="X17" s="1053"/>
      <c r="Y17" s="1056"/>
    </row>
    <row r="18" spans="1:25" ht="10.5" customHeight="1" x14ac:dyDescent="0.2">
      <c r="A18" s="1076"/>
      <c r="B18" s="713"/>
      <c r="C18" s="1059"/>
      <c r="D18" s="814"/>
      <c r="E18" s="1067"/>
      <c r="F18" s="1070"/>
      <c r="G18" s="1070"/>
      <c r="H18" s="1073"/>
      <c r="I18" s="1067"/>
      <c r="J18" s="1070"/>
      <c r="K18" s="1070"/>
      <c r="L18" s="1070"/>
      <c r="M18" s="1067"/>
      <c r="N18" s="1070"/>
      <c r="O18" s="1070"/>
      <c r="P18" s="1093"/>
      <c r="Q18" s="1062"/>
      <c r="R18" s="1085"/>
      <c r="S18" s="1064"/>
      <c r="T18" s="1087"/>
      <c r="U18" s="1090"/>
      <c r="V18" s="1050"/>
      <c r="W18" s="1050"/>
      <c r="X18" s="1053"/>
      <c r="Y18" s="1056"/>
    </row>
    <row r="19" spans="1:25" ht="10.5" customHeight="1" x14ac:dyDescent="0.2">
      <c r="A19" s="1076"/>
      <c r="B19" s="713"/>
      <c r="C19" s="1060"/>
      <c r="D19" s="814"/>
      <c r="E19" s="1068"/>
      <c r="F19" s="1071"/>
      <c r="G19" s="1071"/>
      <c r="H19" s="1074"/>
      <c r="I19" s="1068"/>
      <c r="J19" s="1071"/>
      <c r="K19" s="1071"/>
      <c r="L19" s="1071"/>
      <c r="M19" s="1068"/>
      <c r="N19" s="1071"/>
      <c r="O19" s="1071"/>
      <c r="P19" s="1094"/>
      <c r="Q19" s="1062"/>
      <c r="R19" s="1086"/>
      <c r="S19" s="1065"/>
      <c r="T19" s="1088"/>
      <c r="U19" s="1091"/>
      <c r="V19" s="1051"/>
      <c r="W19" s="1051"/>
      <c r="X19" s="1054"/>
      <c r="Y19" s="1057"/>
    </row>
    <row r="20" spans="1:25" ht="10.5" customHeight="1" x14ac:dyDescent="0.2">
      <c r="A20" s="1076"/>
      <c r="B20" s="1077"/>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14">
        <v>30</v>
      </c>
      <c r="V20" s="2">
        <v>32</v>
      </c>
      <c r="W20" s="2">
        <v>22</v>
      </c>
      <c r="X20" s="7">
        <v>16</v>
      </c>
      <c r="Y20" s="8">
        <v>100</v>
      </c>
    </row>
    <row r="21" spans="1:25" ht="15" customHeight="1" x14ac:dyDescent="0.2">
      <c r="A21" s="21"/>
      <c r="B21" s="27"/>
      <c r="C21" s="15"/>
      <c r="D21" s="23"/>
      <c r="E21" s="15">
        <v>14</v>
      </c>
      <c r="F21" s="17">
        <v>12</v>
      </c>
      <c r="G21" s="17">
        <v>8</v>
      </c>
      <c r="H21" s="18">
        <v>6</v>
      </c>
      <c r="I21" s="15">
        <v>8</v>
      </c>
      <c r="J21" s="19">
        <v>10</v>
      </c>
      <c r="K21" s="17">
        <v>6</v>
      </c>
      <c r="L21" s="17">
        <v>6</v>
      </c>
      <c r="M21" s="15"/>
      <c r="N21" s="18"/>
      <c r="O21" s="18"/>
      <c r="P21" s="16"/>
      <c r="Q21" s="15">
        <v>70</v>
      </c>
      <c r="R21" s="24"/>
      <c r="S21" s="17"/>
      <c r="T21" s="23"/>
      <c r="U21" s="15"/>
      <c r="V21" s="17"/>
      <c r="W21" s="17"/>
      <c r="X21" s="18"/>
      <c r="Y21" s="20"/>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21"/>
      <c r="B24" s="22"/>
      <c r="C24" s="15"/>
      <c r="D24" s="23"/>
      <c r="E24" s="15">
        <v>14</v>
      </c>
      <c r="F24" s="17">
        <v>12</v>
      </c>
      <c r="G24" s="17">
        <v>8</v>
      </c>
      <c r="H24" s="18">
        <v>6</v>
      </c>
      <c r="I24" s="15">
        <v>8</v>
      </c>
      <c r="J24" s="19">
        <v>10</v>
      </c>
      <c r="K24" s="17">
        <v>6</v>
      </c>
      <c r="L24" s="17">
        <v>6</v>
      </c>
      <c r="M24" s="35">
        <v>8</v>
      </c>
      <c r="N24" s="18"/>
      <c r="O24" s="18"/>
      <c r="P24" s="16"/>
      <c r="Q24" s="35">
        <v>78</v>
      </c>
      <c r="R24" s="24"/>
      <c r="S24" s="36">
        <v>8</v>
      </c>
      <c r="T24" s="23"/>
      <c r="U24" s="15"/>
      <c r="V24" s="17"/>
      <c r="W24" s="17"/>
      <c r="X24" s="18"/>
      <c r="Y24" s="20"/>
    </row>
    <row r="25" spans="1:25" ht="15" customHeight="1" x14ac:dyDescent="0.2">
      <c r="A25" s="21"/>
      <c r="B25" s="22"/>
      <c r="C25" s="15"/>
      <c r="D25" s="23"/>
      <c r="E25" s="15"/>
      <c r="F25" s="17"/>
      <c r="G25" s="17"/>
      <c r="H25" s="18"/>
      <c r="I25" s="15"/>
      <c r="J25" s="19"/>
      <c r="K25" s="17"/>
      <c r="L25" s="17"/>
      <c r="M25" s="15"/>
      <c r="N25" s="18"/>
      <c r="O25" s="18"/>
      <c r="P25" s="16"/>
      <c r="Q25" s="15"/>
      <c r="R25" s="24"/>
      <c r="S25" s="17"/>
      <c r="T25" s="23"/>
      <c r="U25" s="15"/>
      <c r="V25" s="17"/>
      <c r="W25" s="17"/>
      <c r="X25" s="18"/>
      <c r="Y25" s="20"/>
    </row>
    <row r="26" spans="1:25" ht="15" customHeight="1" x14ac:dyDescent="0.2">
      <c r="A26" s="21"/>
      <c r="B26" s="22"/>
      <c r="C26" s="15"/>
      <c r="D26" s="23"/>
      <c r="E26" s="15"/>
      <c r="F26" s="17"/>
      <c r="G26" s="17"/>
      <c r="H26" s="18"/>
      <c r="I26" s="15"/>
      <c r="J26" s="19"/>
      <c r="K26" s="17"/>
      <c r="L26" s="17"/>
      <c r="M26" s="15"/>
      <c r="N26" s="18"/>
      <c r="O26" s="18"/>
      <c r="P26" s="16"/>
      <c r="Q26" s="15"/>
      <c r="R26" s="24"/>
      <c r="S26" s="17"/>
      <c r="T26" s="23"/>
      <c r="U26" s="15"/>
      <c r="V26" s="17"/>
      <c r="W26" s="17"/>
      <c r="X26" s="18"/>
      <c r="Y26" s="20"/>
    </row>
    <row r="27" spans="1:25" ht="15" customHeight="1" x14ac:dyDescent="0.2">
      <c r="A27" s="21"/>
      <c r="B27" s="22"/>
      <c r="C27" s="15"/>
      <c r="D27" s="23"/>
      <c r="E27" s="15"/>
      <c r="F27" s="17"/>
      <c r="G27" s="17"/>
      <c r="H27" s="18"/>
      <c r="I27" s="15"/>
      <c r="J27" s="19"/>
      <c r="K27" s="17"/>
      <c r="L27" s="17"/>
      <c r="M27" s="15"/>
      <c r="N27" s="18"/>
      <c r="O27" s="18"/>
      <c r="P27" s="16"/>
      <c r="Q27" s="15"/>
      <c r="R27" s="24"/>
      <c r="S27" s="17"/>
      <c r="T27" s="23"/>
      <c r="U27" s="15"/>
      <c r="V27" s="17"/>
      <c r="W27" s="17"/>
      <c r="X27" s="18"/>
      <c r="Y27" s="20"/>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5118110236220472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70"/>
  <sheetViews>
    <sheetView zoomScaleNormal="100" workbookViewId="0">
      <pane xSplit="2" ySplit="22" topLeftCell="C45" activePane="bottomRight" state="frozen"/>
      <selection pane="topRight" activeCell="C1" sqref="C1"/>
      <selection pane="bottomLeft" activeCell="A23" sqref="A23"/>
      <selection pane="bottomRight" activeCell="S5" sqref="S5"/>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3" width="3.88671875" customWidth="1"/>
    <col min="64" max="64" width="4.44140625" customWidth="1"/>
    <col min="65" max="65" width="4.6640625" customWidth="1"/>
    <col min="66" max="66" width="4.33203125" customWidth="1"/>
    <col min="67" max="68" width="3.21875" customWidth="1"/>
    <col min="69" max="69" width="12.33203125" customWidth="1"/>
    <col min="70" max="70" width="4.33203125" customWidth="1"/>
    <col min="71" max="71" width="2.44140625" customWidth="1"/>
    <col min="72" max="72" width="4.33203125" customWidth="1"/>
    <col min="73" max="73" width="2.77734375" customWidth="1"/>
    <col min="74" max="78" width="4.33203125" customWidth="1"/>
    <col min="79" max="96" width="4.109375" customWidth="1"/>
    <col min="97" max="110" width="4" customWidth="1"/>
    <col min="111" max="112" width="5.88671875" customWidth="1"/>
    <col min="113" max="113" width="4.21875" customWidth="1"/>
    <col min="114" max="114" width="4.33203125" customWidth="1"/>
    <col min="115" max="115" width="4.6640625" customWidth="1"/>
    <col min="116" max="116" width="11.77734375" customWidth="1"/>
    <col min="117" max="119" width="5.88671875" customWidth="1"/>
    <col min="120" max="120" width="6.88671875" customWidth="1"/>
    <col min="121" max="131" width="4.21875" customWidth="1"/>
    <col min="132" max="132" width="6.21875" customWidth="1"/>
    <col min="133" max="133" width="4.44140625" customWidth="1"/>
    <col min="134" max="134" width="11.6640625" customWidth="1"/>
    <col min="135" max="135" width="6.21875" customWidth="1"/>
    <col min="136" max="136" width="7.33203125" customWidth="1"/>
    <col min="137" max="137" width="9.88671875" customWidth="1"/>
    <col min="138" max="138" width="3.44140625" customWidth="1"/>
    <col min="140" max="140" width="7.77734375" customWidth="1"/>
    <col min="141" max="141" width="6.44140625" customWidth="1"/>
    <col min="142" max="142" width="7.109375" customWidth="1"/>
    <col min="143" max="143" width="8.109375" customWidth="1"/>
    <col min="144" max="144" width="7.44140625" customWidth="1"/>
    <col min="147" max="147" width="3.6640625" customWidth="1"/>
  </cols>
  <sheetData>
    <row r="1" spans="1:139" ht="7.5" customHeight="1" x14ac:dyDescent="0.2">
      <c r="B1" s="38" t="s">
        <v>35</v>
      </c>
      <c r="C1" s="854" t="s">
        <v>36</v>
      </c>
      <c r="D1" s="854"/>
      <c r="E1" s="854"/>
      <c r="F1" s="854"/>
      <c r="G1" s="854"/>
      <c r="H1" s="854"/>
      <c r="I1" s="854"/>
      <c r="J1" s="854"/>
      <c r="K1" s="854"/>
      <c r="L1" s="854"/>
      <c r="M1" s="854"/>
      <c r="N1" s="854"/>
      <c r="O1" s="854"/>
      <c r="P1" s="854"/>
      <c r="Q1" s="854"/>
      <c r="R1" s="854"/>
      <c r="S1" s="854"/>
      <c r="T1" s="854"/>
      <c r="U1" s="854"/>
      <c r="V1" s="854"/>
      <c r="W1" s="854"/>
      <c r="X1" s="854"/>
      <c r="Y1" s="854"/>
      <c r="Z1" s="854"/>
      <c r="AA1" s="85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L1" s="37"/>
      <c r="BM1" s="37"/>
      <c r="BN1" s="37"/>
      <c r="DI1" s="40"/>
      <c r="DJ1" s="40"/>
      <c r="DK1" s="40"/>
      <c r="DL1" s="40"/>
      <c r="DM1" s="40"/>
      <c r="DN1" s="40"/>
      <c r="DO1" s="40"/>
      <c r="DP1" s="40"/>
      <c r="DQ1" s="40"/>
      <c r="DR1" s="40"/>
      <c r="DS1" s="40"/>
      <c r="DT1" s="40"/>
      <c r="DU1" s="40"/>
      <c r="EC1" s="37"/>
      <c r="ED1" s="41"/>
      <c r="EE1" s="37"/>
      <c r="EF1" s="37"/>
      <c r="EG1" s="37"/>
    </row>
    <row r="2" spans="1:139" ht="7.5" customHeight="1" x14ac:dyDescent="0.2">
      <c r="B2" s="38"/>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L2" s="37"/>
      <c r="BM2" s="37"/>
      <c r="BN2" s="37"/>
      <c r="DI2" s="40"/>
      <c r="DJ2" s="40"/>
      <c r="DK2" s="40"/>
      <c r="DL2" s="40"/>
      <c r="DM2" s="40"/>
      <c r="DN2" s="188"/>
      <c r="DO2" s="40"/>
      <c r="DP2" s="40"/>
      <c r="DQ2" s="855" t="s">
        <v>261</v>
      </c>
      <c r="DR2" s="855"/>
      <c r="DS2" s="855"/>
      <c r="DT2" s="855"/>
      <c r="DU2" s="855"/>
      <c r="DV2" s="855"/>
      <c r="DW2" s="855"/>
      <c r="DX2" s="855"/>
      <c r="DY2" s="855"/>
      <c r="DZ2" s="855"/>
      <c r="EA2" s="855"/>
      <c r="EB2" s="855"/>
      <c r="EC2" s="37"/>
      <c r="ED2" s="41"/>
      <c r="EE2" s="37"/>
      <c r="EF2" s="37"/>
      <c r="EG2" s="37"/>
    </row>
    <row r="3" spans="1:139" ht="7.5" customHeight="1" x14ac:dyDescent="0.2">
      <c r="B3" s="38"/>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L3" s="37"/>
      <c r="BM3" s="37"/>
      <c r="BN3" s="37"/>
      <c r="DI3" s="40"/>
      <c r="DJ3" s="40"/>
      <c r="DK3" s="40"/>
      <c r="DL3" s="40"/>
      <c r="DM3" s="40"/>
      <c r="DN3" s="40"/>
      <c r="DO3" s="40"/>
      <c r="DP3" s="40"/>
      <c r="DQ3" s="855"/>
      <c r="DR3" s="855"/>
      <c r="DS3" s="855"/>
      <c r="DT3" s="855"/>
      <c r="DU3" s="855"/>
      <c r="DV3" s="855"/>
      <c r="DW3" s="855"/>
      <c r="DX3" s="855"/>
      <c r="DY3" s="855"/>
      <c r="DZ3" s="855"/>
      <c r="EA3" s="855"/>
      <c r="EB3" s="855"/>
      <c r="EC3" s="37"/>
      <c r="ED3" s="41"/>
      <c r="EE3" s="37"/>
      <c r="EF3" s="37"/>
      <c r="EG3" s="37"/>
    </row>
    <row r="4" spans="1:139" ht="7.5" customHeight="1" x14ac:dyDescent="0.2">
      <c r="BL4" s="37"/>
      <c r="BM4" s="37"/>
      <c r="BN4" s="37"/>
      <c r="DI4" s="40"/>
      <c r="DJ4" s="40"/>
      <c r="DK4" s="40"/>
      <c r="DL4" s="40"/>
      <c r="DM4" s="856" t="s">
        <v>131</v>
      </c>
      <c r="DN4" s="856" t="s">
        <v>132</v>
      </c>
      <c r="DO4" s="856"/>
      <c r="DP4" s="40"/>
      <c r="DQ4" s="855"/>
      <c r="DR4" s="855"/>
      <c r="DS4" s="855"/>
      <c r="DT4" s="855"/>
      <c r="DU4" s="855"/>
      <c r="DV4" s="855"/>
      <c r="DW4" s="855"/>
      <c r="DX4" s="855"/>
      <c r="DY4" s="855"/>
      <c r="DZ4" s="855"/>
      <c r="EA4" s="855"/>
      <c r="EB4" s="855"/>
      <c r="EC4" s="37"/>
      <c r="ED4" s="41"/>
      <c r="EE4" s="37"/>
      <c r="EF4" s="37"/>
      <c r="EG4" s="37"/>
    </row>
    <row r="5" spans="1:139" ht="7.5" customHeight="1" x14ac:dyDescent="0.2">
      <c r="BD5" s="905" t="s">
        <v>37</v>
      </c>
      <c r="BE5" s="905"/>
      <c r="BF5" s="905"/>
      <c r="BG5" s="905"/>
      <c r="BH5" s="905"/>
      <c r="BI5" s="905"/>
      <c r="BJ5" s="905"/>
      <c r="BK5" s="905"/>
      <c r="BL5" s="192"/>
      <c r="BM5" s="42"/>
      <c r="BN5" s="42"/>
      <c r="DI5" s="40"/>
      <c r="DJ5" s="40"/>
      <c r="DK5" s="40"/>
      <c r="DL5" s="40"/>
      <c r="DM5" s="856"/>
      <c r="DN5" s="856"/>
      <c r="DO5" s="856"/>
      <c r="DP5" s="40"/>
      <c r="DQ5" s="40"/>
      <c r="DR5" s="40"/>
      <c r="DS5" s="40"/>
      <c r="DT5" s="40"/>
      <c r="DU5" s="40"/>
      <c r="DV5" s="40"/>
      <c r="EC5" s="37"/>
      <c r="ED5" s="41"/>
      <c r="EE5" s="37"/>
      <c r="EF5" s="37"/>
      <c r="EG5" s="37"/>
    </row>
    <row r="6" spans="1:139" ht="7.5" customHeight="1" x14ac:dyDescent="0.2">
      <c r="BD6" s="905"/>
      <c r="BE6" s="905"/>
      <c r="BF6" s="905"/>
      <c r="BG6" s="905"/>
      <c r="BH6" s="905"/>
      <c r="BI6" s="905"/>
      <c r="BJ6" s="905"/>
      <c r="BK6" s="905"/>
      <c r="BL6" s="192"/>
      <c r="BM6" s="42"/>
      <c r="BN6" s="42"/>
      <c r="CA6" s="43"/>
      <c r="CB6" s="43"/>
      <c r="CC6" s="43"/>
      <c r="CD6" s="43"/>
      <c r="CE6" s="43"/>
      <c r="CF6" s="43"/>
      <c r="CG6" s="43"/>
      <c r="CH6" s="43"/>
      <c r="CI6" s="43"/>
      <c r="CJ6" s="43"/>
      <c r="CK6" s="43"/>
      <c r="CL6" s="43"/>
      <c r="CM6" s="43"/>
      <c r="CN6" s="43"/>
      <c r="DI6" s="40"/>
      <c r="DJ6" s="40"/>
      <c r="DK6" s="40"/>
      <c r="DL6" s="40"/>
      <c r="DM6" s="858" t="s">
        <v>257</v>
      </c>
      <c r="DN6" s="859" t="s">
        <v>258</v>
      </c>
      <c r="DO6" s="859"/>
      <c r="DP6" s="40"/>
      <c r="DQ6" s="40"/>
      <c r="DR6" s="40"/>
      <c r="DS6" s="40"/>
      <c r="DT6" s="40"/>
      <c r="DU6" s="40"/>
      <c r="DV6" s="40"/>
      <c r="EC6" s="37"/>
      <c r="ED6" s="41"/>
      <c r="EE6" s="37"/>
      <c r="EF6" s="841" t="s">
        <v>382</v>
      </c>
      <c r="EG6" s="841"/>
      <c r="EH6" s="841"/>
      <c r="EI6" s="841"/>
    </row>
    <row r="7" spans="1:139" ht="8.25" customHeight="1" x14ac:dyDescent="0.15">
      <c r="E7" s="43"/>
      <c r="F7" s="43"/>
      <c r="G7" s="43"/>
      <c r="H7" s="43"/>
      <c r="I7" s="43"/>
      <c r="J7" s="43"/>
      <c r="K7" s="43"/>
      <c r="L7" s="43"/>
      <c r="M7" s="43"/>
      <c r="N7" s="43"/>
      <c r="O7" s="43"/>
      <c r="P7" s="843" t="s">
        <v>159</v>
      </c>
      <c r="Q7" s="843"/>
      <c r="R7" s="843"/>
      <c r="S7" s="843"/>
      <c r="T7" s="843"/>
      <c r="U7" s="843"/>
      <c r="V7" s="843"/>
      <c r="W7" s="843"/>
      <c r="X7" s="843"/>
      <c r="Y7" s="843"/>
      <c r="Z7" s="843"/>
      <c r="AA7" s="843"/>
      <c r="AB7" s="843"/>
      <c r="AC7" s="843"/>
      <c r="AD7" s="843"/>
      <c r="AE7" s="843"/>
      <c r="AF7" s="843"/>
      <c r="AG7" s="843"/>
      <c r="AH7" s="843"/>
      <c r="AI7" s="843"/>
      <c r="AJ7" s="843"/>
      <c r="AK7" s="843"/>
      <c r="AL7" s="843"/>
      <c r="AM7" s="43"/>
      <c r="AN7" s="43"/>
      <c r="AO7" s="43"/>
      <c r="AP7" s="43"/>
      <c r="AQ7" s="43"/>
      <c r="AR7" s="43"/>
      <c r="AS7" s="43"/>
      <c r="AT7" s="43"/>
      <c r="AU7" s="43"/>
      <c r="AV7" s="43"/>
      <c r="AW7" s="43"/>
      <c r="AX7" s="43"/>
      <c r="AY7" s="43"/>
      <c r="AZ7" s="43"/>
      <c r="BA7" s="43"/>
      <c r="BB7" s="43"/>
      <c r="BC7" s="43"/>
      <c r="BD7" s="903" t="s">
        <v>38</v>
      </c>
      <c r="BE7" s="903"/>
      <c r="BF7" s="903"/>
      <c r="BG7" s="903"/>
      <c r="BH7" s="903"/>
      <c r="BI7" s="903"/>
      <c r="BJ7" s="903"/>
      <c r="BK7" s="903"/>
      <c r="BL7" s="193"/>
      <c r="BM7" s="44"/>
      <c r="BN7" s="44"/>
      <c r="BT7" s="43"/>
      <c r="BU7" s="843" t="s">
        <v>39</v>
      </c>
      <c r="BV7" s="843"/>
      <c r="BW7" s="843"/>
      <c r="BX7" s="843"/>
      <c r="BY7" s="843"/>
      <c r="BZ7" s="843"/>
      <c r="CA7" s="843"/>
      <c r="CB7" s="843"/>
      <c r="CC7" s="843"/>
      <c r="CD7" s="843"/>
      <c r="CE7" s="843"/>
      <c r="CF7" s="843"/>
      <c r="CG7" s="843"/>
      <c r="CH7" s="843"/>
      <c r="CI7" s="843"/>
      <c r="CJ7" s="843"/>
      <c r="CK7" s="843"/>
      <c r="CL7" s="843"/>
      <c r="CM7" s="43"/>
      <c r="CN7" s="43"/>
      <c r="CO7" s="43"/>
      <c r="CP7" s="43"/>
      <c r="DI7" s="40"/>
      <c r="DJ7" s="40"/>
      <c r="DK7" s="40"/>
      <c r="DL7" s="40"/>
      <c r="DM7" s="858"/>
      <c r="DN7" s="859"/>
      <c r="DO7" s="859"/>
      <c r="DP7" s="40"/>
      <c r="DQ7" s="40"/>
      <c r="DR7" s="40"/>
      <c r="DS7" s="40"/>
      <c r="DT7" s="40"/>
      <c r="DU7" s="40"/>
      <c r="DV7" s="40"/>
      <c r="EC7" s="37"/>
      <c r="ED7" s="41"/>
      <c r="EE7" s="37"/>
      <c r="EF7" s="841"/>
      <c r="EG7" s="841"/>
      <c r="EH7" s="841"/>
      <c r="EI7" s="841"/>
    </row>
    <row r="8" spans="1:139" ht="8.25" customHeight="1" x14ac:dyDescent="0.15">
      <c r="E8" s="43"/>
      <c r="F8" s="43"/>
      <c r="G8" s="43"/>
      <c r="H8" s="43"/>
      <c r="I8" s="43"/>
      <c r="J8" s="43"/>
      <c r="K8" s="43"/>
      <c r="L8" s="43"/>
      <c r="M8" s="43"/>
      <c r="N8" s="43"/>
      <c r="O8" s="43"/>
      <c r="P8" s="843"/>
      <c r="Q8" s="843"/>
      <c r="R8" s="843"/>
      <c r="S8" s="843"/>
      <c r="T8" s="843"/>
      <c r="U8" s="843"/>
      <c r="V8" s="843"/>
      <c r="W8" s="843"/>
      <c r="X8" s="843"/>
      <c r="Y8" s="843"/>
      <c r="Z8" s="843"/>
      <c r="AA8" s="843"/>
      <c r="AB8" s="843"/>
      <c r="AC8" s="843"/>
      <c r="AD8" s="843"/>
      <c r="AE8" s="843"/>
      <c r="AF8" s="843"/>
      <c r="AG8" s="843"/>
      <c r="AH8" s="843"/>
      <c r="AI8" s="843"/>
      <c r="AJ8" s="843"/>
      <c r="AK8" s="843"/>
      <c r="AL8" s="843"/>
      <c r="AM8" s="43"/>
      <c r="AN8" s="43"/>
      <c r="AO8" s="43"/>
      <c r="AP8" s="43"/>
      <c r="AQ8" s="43"/>
      <c r="AR8" s="43"/>
      <c r="AS8" s="43"/>
      <c r="AT8" s="43"/>
      <c r="AU8" s="43"/>
      <c r="AV8" s="43"/>
      <c r="AW8" s="43"/>
      <c r="AX8" s="43"/>
      <c r="AY8" s="43"/>
      <c r="AZ8" s="43"/>
      <c r="BA8" s="43"/>
      <c r="BB8" s="43"/>
      <c r="BC8" s="43"/>
      <c r="BD8" s="903"/>
      <c r="BE8" s="903"/>
      <c r="BF8" s="903"/>
      <c r="BG8" s="903"/>
      <c r="BH8" s="903"/>
      <c r="BI8" s="903"/>
      <c r="BJ8" s="903"/>
      <c r="BK8" s="903"/>
      <c r="BL8" s="193"/>
      <c r="BM8" s="44"/>
      <c r="BN8" s="44"/>
      <c r="BR8" s="45"/>
      <c r="BS8" s="45"/>
      <c r="BU8" s="843"/>
      <c r="BV8" s="843"/>
      <c r="BW8" s="843"/>
      <c r="BX8" s="843"/>
      <c r="BY8" s="843"/>
      <c r="BZ8" s="843"/>
      <c r="CA8" s="843"/>
      <c r="CB8" s="843"/>
      <c r="CC8" s="843"/>
      <c r="CD8" s="843"/>
      <c r="CE8" s="843"/>
      <c r="CF8" s="843"/>
      <c r="CG8" s="843"/>
      <c r="CH8" s="843"/>
      <c r="CI8" s="843"/>
      <c r="CJ8" s="843"/>
      <c r="CK8" s="843"/>
      <c r="CL8" s="843"/>
      <c r="CM8" s="43"/>
      <c r="CN8" s="43"/>
      <c r="CO8" s="43"/>
      <c r="CP8" s="43"/>
      <c r="DI8" s="40"/>
      <c r="DJ8" s="40"/>
      <c r="DK8" s="40"/>
      <c r="DL8" s="40"/>
      <c r="DM8" s="858"/>
      <c r="DN8" s="859"/>
      <c r="DO8" s="859"/>
      <c r="DP8" s="40"/>
      <c r="DQ8" s="40"/>
      <c r="DR8" s="40"/>
      <c r="DS8" s="40"/>
      <c r="DT8" s="40"/>
      <c r="DU8" s="40"/>
      <c r="DV8" s="40"/>
      <c r="EC8" s="37"/>
      <c r="ED8" s="41"/>
      <c r="EE8" s="37"/>
      <c r="EF8" s="189"/>
      <c r="EG8" s="189"/>
      <c r="EH8" s="190"/>
      <c r="EI8" s="190"/>
    </row>
    <row r="9" spans="1:139" ht="8.25" customHeight="1" x14ac:dyDescent="0.15">
      <c r="E9" s="43"/>
      <c r="F9" s="43"/>
      <c r="G9" s="43"/>
      <c r="H9" s="43"/>
      <c r="I9" s="43"/>
      <c r="J9" s="43"/>
      <c r="K9" s="43"/>
      <c r="L9" s="43"/>
      <c r="M9" s="43"/>
      <c r="N9" s="43"/>
      <c r="O9" s="43"/>
      <c r="P9" s="843"/>
      <c r="Q9" s="843"/>
      <c r="R9" s="843"/>
      <c r="S9" s="843"/>
      <c r="T9" s="843"/>
      <c r="U9" s="843"/>
      <c r="V9" s="843"/>
      <c r="W9" s="843"/>
      <c r="X9" s="843"/>
      <c r="Y9" s="843"/>
      <c r="Z9" s="843"/>
      <c r="AA9" s="843"/>
      <c r="AB9" s="843"/>
      <c r="AC9" s="843"/>
      <c r="AD9" s="843"/>
      <c r="AE9" s="843"/>
      <c r="AF9" s="843"/>
      <c r="AG9" s="843"/>
      <c r="AH9" s="843"/>
      <c r="AI9" s="843"/>
      <c r="AJ9" s="843"/>
      <c r="AK9" s="843"/>
      <c r="AL9" s="843"/>
      <c r="AM9" s="43"/>
      <c r="AN9" s="43"/>
      <c r="AO9" s="43"/>
      <c r="AP9" s="43"/>
      <c r="AQ9" s="43"/>
      <c r="AR9" s="43"/>
      <c r="AS9" s="43"/>
      <c r="AT9" s="43"/>
      <c r="AU9" s="43"/>
      <c r="AV9" s="43"/>
      <c r="AW9" s="43"/>
      <c r="AX9" s="43"/>
      <c r="AY9" s="43"/>
      <c r="AZ9" s="43"/>
      <c r="BA9" s="43"/>
      <c r="BB9" s="43"/>
      <c r="BC9" s="43"/>
      <c r="BD9" s="903" t="s">
        <v>40</v>
      </c>
      <c r="BE9" s="903"/>
      <c r="BF9" s="903"/>
      <c r="BG9" s="903"/>
      <c r="BH9" s="903"/>
      <c r="BI9" s="903"/>
      <c r="BJ9" s="903"/>
      <c r="BK9" s="903"/>
      <c r="BL9" s="193"/>
      <c r="BM9" s="46"/>
      <c r="BN9" s="46"/>
      <c r="BQ9" s="37"/>
      <c r="BR9" s="45"/>
      <c r="BS9" s="45"/>
      <c r="BU9" s="843"/>
      <c r="BV9" s="843"/>
      <c r="BW9" s="843"/>
      <c r="BX9" s="843"/>
      <c r="BY9" s="843"/>
      <c r="BZ9" s="843"/>
      <c r="CA9" s="843"/>
      <c r="CB9" s="843"/>
      <c r="CC9" s="843"/>
      <c r="CD9" s="843"/>
      <c r="CE9" s="843"/>
      <c r="CF9" s="843"/>
      <c r="CG9" s="843"/>
      <c r="CH9" s="843"/>
      <c r="CI9" s="843"/>
      <c r="CJ9" s="843"/>
      <c r="CK9" s="843"/>
      <c r="CL9" s="843"/>
      <c r="CM9" s="43"/>
      <c r="CN9" s="43"/>
      <c r="CO9" s="43"/>
      <c r="CP9" s="43"/>
      <c r="DI9" s="40"/>
      <c r="DJ9" s="40"/>
      <c r="DK9" s="40"/>
      <c r="DL9" s="40"/>
      <c r="DM9" s="858"/>
      <c r="DN9" s="859"/>
      <c r="DO9" s="859"/>
      <c r="DS9" s="191"/>
      <c r="DT9" s="191"/>
      <c r="DU9" s="191"/>
      <c r="DV9" s="191"/>
      <c r="DW9" s="191"/>
      <c r="DX9" s="191"/>
      <c r="DY9" s="191"/>
      <c r="DZ9" s="191"/>
      <c r="EA9" s="191"/>
      <c r="EC9" s="37"/>
      <c r="ED9" s="41"/>
      <c r="EE9" s="37"/>
      <c r="EF9" s="190"/>
      <c r="EG9" s="190"/>
      <c r="EH9" s="190"/>
      <c r="EI9" s="190"/>
    </row>
    <row r="10" spans="1:139" ht="8.25" customHeight="1" x14ac:dyDescent="0.2">
      <c r="I10" s="43"/>
      <c r="J10" s="43"/>
      <c r="K10" s="43"/>
      <c r="L10" s="43"/>
      <c r="M10" s="43"/>
      <c r="N10" s="43"/>
      <c r="O10" s="43"/>
      <c r="P10" s="843"/>
      <c r="Q10" s="843"/>
      <c r="R10" s="843"/>
      <c r="S10" s="843"/>
      <c r="T10" s="843"/>
      <c r="U10" s="843"/>
      <c r="V10" s="843"/>
      <c r="W10" s="843"/>
      <c r="X10" s="843"/>
      <c r="Y10" s="843"/>
      <c r="Z10" s="843"/>
      <c r="AA10" s="843"/>
      <c r="AB10" s="843"/>
      <c r="AC10" s="843"/>
      <c r="AD10" s="843"/>
      <c r="AE10" s="843"/>
      <c r="AF10" s="843"/>
      <c r="AG10" s="843"/>
      <c r="AH10" s="843"/>
      <c r="AI10" s="843"/>
      <c r="AJ10" s="843"/>
      <c r="AK10" s="843"/>
      <c r="AL10" s="843"/>
      <c r="AM10" s="43"/>
      <c r="AN10" s="43"/>
      <c r="AO10" s="43"/>
      <c r="AP10" s="43"/>
      <c r="AQ10" s="43"/>
      <c r="AR10" s="43"/>
      <c r="BC10" s="47"/>
      <c r="BD10" s="903"/>
      <c r="BE10" s="903"/>
      <c r="BF10" s="903"/>
      <c r="BG10" s="903"/>
      <c r="BH10" s="903"/>
      <c r="BI10" s="903"/>
      <c r="BJ10" s="903"/>
      <c r="BK10" s="903"/>
      <c r="BL10" s="193"/>
      <c r="BM10" s="46"/>
      <c r="BN10" s="46"/>
      <c r="BR10" s="45"/>
      <c r="BS10" s="45"/>
      <c r="BU10" s="843"/>
      <c r="BV10" s="843"/>
      <c r="BW10" s="843"/>
      <c r="BX10" s="843"/>
      <c r="BY10" s="843"/>
      <c r="BZ10" s="843"/>
      <c r="CA10" s="843"/>
      <c r="CB10" s="843"/>
      <c r="CC10" s="843"/>
      <c r="CD10" s="843"/>
      <c r="CE10" s="843"/>
      <c r="CF10" s="843"/>
      <c r="CG10" s="843"/>
      <c r="CH10" s="843"/>
      <c r="CI10" s="843"/>
      <c r="CJ10" s="843"/>
      <c r="CK10" s="843"/>
      <c r="CL10" s="843"/>
      <c r="CM10" s="43"/>
      <c r="CN10" s="43"/>
      <c r="CO10" s="43"/>
      <c r="CP10" s="43"/>
      <c r="CQ10" s="48"/>
      <c r="CR10" s="48"/>
      <c r="DI10" s="40"/>
      <c r="DJ10" s="40"/>
      <c r="DK10" s="40"/>
      <c r="DL10" s="40"/>
      <c r="DM10" s="40"/>
      <c r="DN10" s="40"/>
      <c r="DO10" s="40"/>
      <c r="DS10" s="191"/>
      <c r="DT10" s="191"/>
      <c r="DU10" s="191"/>
      <c r="DV10" s="191"/>
      <c r="DW10" s="191"/>
      <c r="DX10" s="191"/>
      <c r="DY10" s="191"/>
      <c r="DZ10" s="191"/>
      <c r="EA10" s="191"/>
      <c r="EC10" s="37"/>
      <c r="ED10" s="41"/>
      <c r="EE10" s="37"/>
      <c r="EF10" s="841" t="s">
        <v>133</v>
      </c>
      <c r="EG10" s="841"/>
      <c r="EH10" s="841"/>
      <c r="EI10" s="841"/>
    </row>
    <row r="11" spans="1:139" ht="8.25" customHeight="1" thickBot="1" x14ac:dyDescent="0.25">
      <c r="B11" s="1"/>
      <c r="BL11" s="37"/>
      <c r="BM11" s="37"/>
      <c r="BN11" s="37"/>
      <c r="DI11" s="40"/>
      <c r="DJ11" s="40"/>
      <c r="DK11" s="40"/>
      <c r="DL11" s="40"/>
      <c r="DM11" s="40"/>
      <c r="DN11" s="40"/>
      <c r="DO11" s="40"/>
      <c r="DR11" s="843" t="s">
        <v>103</v>
      </c>
      <c r="DS11" s="843"/>
      <c r="DT11" s="843"/>
      <c r="DU11" s="843"/>
      <c r="DV11" s="843"/>
      <c r="DW11" s="843"/>
      <c r="DX11" s="843"/>
      <c r="DY11" s="843"/>
      <c r="DZ11" s="191"/>
      <c r="EA11" s="191"/>
      <c r="EB11" s="191"/>
      <c r="EC11" s="191"/>
      <c r="ED11" s="191"/>
      <c r="EE11" s="37"/>
      <c r="EF11" s="841"/>
      <c r="EG11" s="841"/>
      <c r="EH11" s="841"/>
      <c r="EI11" s="841"/>
    </row>
    <row r="12" spans="1:139" ht="10.5" customHeight="1" x14ac:dyDescent="0.2">
      <c r="A12" s="721" t="s">
        <v>1</v>
      </c>
      <c r="B12" s="712" t="s">
        <v>196</v>
      </c>
      <c r="C12" s="810" t="s">
        <v>277</v>
      </c>
      <c r="D12" s="813" t="s">
        <v>14</v>
      </c>
      <c r="E12" s="906" t="s">
        <v>269</v>
      </c>
      <c r="F12" s="907"/>
      <c r="G12" s="907"/>
      <c r="H12" s="907"/>
      <c r="I12" s="907"/>
      <c r="J12" s="907"/>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7"/>
      <c r="AI12" s="907"/>
      <c r="AJ12" s="907"/>
      <c r="AK12" s="907"/>
      <c r="AL12" s="907"/>
      <c r="AM12" s="907"/>
      <c r="AN12" s="907"/>
      <c r="AO12" s="907"/>
      <c r="AP12" s="907"/>
      <c r="AQ12" s="907"/>
      <c r="AR12" s="907"/>
      <c r="AS12" s="49"/>
      <c r="AT12" s="49"/>
      <c r="AU12" s="49"/>
      <c r="AV12" s="50"/>
      <c r="AW12" s="50"/>
      <c r="AX12" s="50"/>
      <c r="AY12" s="50"/>
      <c r="AZ12" s="50"/>
      <c r="BA12" s="184"/>
      <c r="BB12" s="184"/>
      <c r="BC12" s="821" t="s">
        <v>270</v>
      </c>
      <c r="BD12" s="844" t="s">
        <v>41</v>
      </c>
      <c r="BE12" s="772" t="s">
        <v>263</v>
      </c>
      <c r="BF12" s="775" t="s">
        <v>20</v>
      </c>
      <c r="BG12" s="52">
        <v>1</v>
      </c>
      <c r="BH12" s="51">
        <v>2</v>
      </c>
      <c r="BI12" s="51">
        <v>3</v>
      </c>
      <c r="BJ12" s="194">
        <v>4</v>
      </c>
      <c r="BK12" s="53">
        <v>5</v>
      </c>
      <c r="BL12" s="718" t="s">
        <v>9</v>
      </c>
      <c r="BM12" s="718" t="s">
        <v>303</v>
      </c>
      <c r="BN12" s="54"/>
      <c r="BP12" s="721" t="s">
        <v>1</v>
      </c>
      <c r="BQ12" s="712" t="s">
        <v>197</v>
      </c>
      <c r="BR12" s="821" t="s">
        <v>270</v>
      </c>
      <c r="BS12" s="844" t="s">
        <v>41</v>
      </c>
      <c r="BT12" s="772" t="s">
        <v>263</v>
      </c>
      <c r="BU12" s="775" t="s">
        <v>20</v>
      </c>
      <c r="BV12" s="52">
        <v>1</v>
      </c>
      <c r="BW12" s="51">
        <v>2</v>
      </c>
      <c r="BX12" s="51">
        <v>3</v>
      </c>
      <c r="BY12" s="194">
        <v>4</v>
      </c>
      <c r="BZ12" s="53">
        <v>5</v>
      </c>
      <c r="CA12" s="863" t="s">
        <v>271</v>
      </c>
      <c r="CB12" s="853"/>
      <c r="CC12" s="852" t="s">
        <v>272</v>
      </c>
      <c r="CD12" s="853"/>
      <c r="CE12" s="852" t="s">
        <v>273</v>
      </c>
      <c r="CF12" s="853"/>
      <c r="CG12" s="852" t="s">
        <v>294</v>
      </c>
      <c r="CH12" s="853"/>
      <c r="CI12" s="852" t="s">
        <v>295</v>
      </c>
      <c r="CJ12" s="862"/>
      <c r="CK12" s="847" t="s">
        <v>264</v>
      </c>
      <c r="CL12" s="848"/>
      <c r="CM12" s="850" t="s">
        <v>265</v>
      </c>
      <c r="CN12" s="848"/>
      <c r="CO12" s="850" t="s">
        <v>266</v>
      </c>
      <c r="CP12" s="848"/>
      <c r="CQ12" s="850" t="s">
        <v>267</v>
      </c>
      <c r="CR12" s="851"/>
      <c r="CS12" s="195"/>
      <c r="CT12" s="195"/>
      <c r="CU12" s="195"/>
      <c r="CV12" s="195"/>
      <c r="CW12" s="195"/>
      <c r="CX12" s="195"/>
      <c r="CY12" s="195"/>
      <c r="CZ12" s="195"/>
      <c r="DA12" s="195"/>
      <c r="DB12" s="195"/>
      <c r="DC12" s="195"/>
      <c r="DD12" s="195"/>
      <c r="DE12" s="195"/>
      <c r="DF12" s="195"/>
      <c r="DG12" s="195"/>
      <c r="DH12" s="195"/>
      <c r="DI12" s="40"/>
      <c r="DJ12" s="40"/>
      <c r="DK12" s="40"/>
      <c r="DL12" s="40"/>
      <c r="DM12" s="40"/>
      <c r="DN12" s="40"/>
      <c r="DO12" s="40"/>
      <c r="DP12" s="40"/>
      <c r="DQ12" s="40"/>
      <c r="DR12" s="843"/>
      <c r="DS12" s="843"/>
      <c r="DT12" s="843"/>
      <c r="DU12" s="843"/>
      <c r="DV12" s="843"/>
      <c r="DW12" s="843"/>
      <c r="DX12" s="843"/>
      <c r="DY12" s="843"/>
      <c r="DZ12" s="191"/>
      <c r="EA12" s="191"/>
      <c r="EB12" s="191"/>
      <c r="EC12" s="191"/>
      <c r="ED12" s="191"/>
      <c r="EE12" s="37"/>
      <c r="EF12" s="37"/>
      <c r="EG12" s="37"/>
    </row>
    <row r="13" spans="1:139" ht="10.5" customHeight="1" x14ac:dyDescent="0.2">
      <c r="A13" s="722"/>
      <c r="B13" s="713"/>
      <c r="C13" s="811"/>
      <c r="D13" s="814"/>
      <c r="E13" s="908"/>
      <c r="F13" s="909"/>
      <c r="G13" s="909"/>
      <c r="H13" s="909"/>
      <c r="I13" s="909"/>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9"/>
      <c r="AK13" s="909"/>
      <c r="AL13" s="909"/>
      <c r="AM13" s="909"/>
      <c r="AN13" s="909"/>
      <c r="AO13" s="909"/>
      <c r="AP13" s="909"/>
      <c r="AQ13" s="909"/>
      <c r="AR13" s="909"/>
      <c r="AS13" s="56"/>
      <c r="AT13" s="56"/>
      <c r="AU13" s="56"/>
      <c r="AV13" s="34"/>
      <c r="AW13" s="34"/>
      <c r="AX13" s="34"/>
      <c r="AY13" s="34"/>
      <c r="AZ13" s="34"/>
      <c r="BA13" s="34"/>
      <c r="BB13" s="34"/>
      <c r="BC13" s="822"/>
      <c r="BD13" s="845"/>
      <c r="BE13" s="773"/>
      <c r="BF13" s="776"/>
      <c r="BG13" s="822" t="s">
        <v>134</v>
      </c>
      <c r="BH13" s="773" t="s">
        <v>135</v>
      </c>
      <c r="BI13" s="773" t="s">
        <v>136</v>
      </c>
      <c r="BJ13" s="773" t="s">
        <v>137</v>
      </c>
      <c r="BK13" s="766" t="s">
        <v>138</v>
      </c>
      <c r="BL13" s="719"/>
      <c r="BM13" s="719"/>
      <c r="BN13" s="54"/>
      <c r="BP13" s="722"/>
      <c r="BQ13" s="713"/>
      <c r="BR13" s="822"/>
      <c r="BS13" s="845"/>
      <c r="BT13" s="773"/>
      <c r="BU13" s="776"/>
      <c r="BV13" s="822" t="s">
        <v>139</v>
      </c>
      <c r="BW13" s="773" t="s">
        <v>140</v>
      </c>
      <c r="BX13" s="904" t="s">
        <v>141</v>
      </c>
      <c r="BY13" s="773" t="s">
        <v>142</v>
      </c>
      <c r="BZ13" s="766" t="s">
        <v>143</v>
      </c>
      <c r="CA13" s="839" t="s">
        <v>46</v>
      </c>
      <c r="CB13" s="714"/>
      <c r="CC13" s="714" t="s">
        <v>47</v>
      </c>
      <c r="CD13" s="714"/>
      <c r="CE13" s="714" t="s">
        <v>48</v>
      </c>
      <c r="CF13" s="714"/>
      <c r="CG13" s="714" t="s">
        <v>49</v>
      </c>
      <c r="CH13" s="714"/>
      <c r="CI13" s="714" t="s">
        <v>50</v>
      </c>
      <c r="CJ13" s="864"/>
      <c r="CK13" s="768" t="s">
        <v>51</v>
      </c>
      <c r="CL13" s="866"/>
      <c r="CM13" s="866" t="s">
        <v>52</v>
      </c>
      <c r="CN13" s="866"/>
      <c r="CO13" s="866" t="s">
        <v>53</v>
      </c>
      <c r="CP13" s="866"/>
      <c r="CQ13" s="866" t="s">
        <v>54</v>
      </c>
      <c r="CR13" s="872"/>
      <c r="CS13" s="195"/>
      <c r="CT13" s="195"/>
      <c r="CU13" s="195"/>
      <c r="CV13" s="195"/>
      <c r="CW13" s="195"/>
      <c r="CX13" s="195"/>
      <c r="CY13" s="195"/>
      <c r="CZ13" s="195"/>
      <c r="DA13" s="195"/>
      <c r="DB13" s="195"/>
      <c r="DC13" s="195"/>
      <c r="DD13" s="195"/>
      <c r="DE13" s="195"/>
      <c r="DF13" s="195"/>
      <c r="DG13" s="195"/>
      <c r="DH13" s="195"/>
      <c r="DI13" s="40"/>
      <c r="DJ13" s="40"/>
      <c r="DK13" s="40"/>
      <c r="DL13" s="40"/>
      <c r="DM13" s="40"/>
      <c r="DN13" s="40"/>
      <c r="DO13" s="40"/>
      <c r="DR13" s="843"/>
      <c r="DS13" s="843"/>
      <c r="DT13" s="843"/>
      <c r="DU13" s="843"/>
      <c r="DV13" s="843"/>
      <c r="DW13" s="843"/>
      <c r="DX13" s="843"/>
      <c r="DY13" s="843"/>
      <c r="DZ13" s="191"/>
      <c r="EA13" s="191"/>
      <c r="EB13" s="191"/>
      <c r="EC13" s="191"/>
      <c r="ED13" s="191"/>
      <c r="EE13" s="37"/>
      <c r="EF13" s="37"/>
      <c r="EG13" s="37"/>
    </row>
    <row r="14" spans="1:139" ht="10.5" customHeight="1" x14ac:dyDescent="0.2">
      <c r="A14" s="722"/>
      <c r="B14" s="713"/>
      <c r="C14" s="811"/>
      <c r="D14" s="814"/>
      <c r="E14" s="874" t="s">
        <v>187</v>
      </c>
      <c r="F14" s="875"/>
      <c r="G14" s="875"/>
      <c r="H14" s="875"/>
      <c r="I14" s="875"/>
      <c r="J14" s="875"/>
      <c r="K14" s="875"/>
      <c r="L14" s="875"/>
      <c r="M14" s="875"/>
      <c r="N14" s="875"/>
      <c r="O14" s="875"/>
      <c r="P14" s="875"/>
      <c r="Q14" s="875"/>
      <c r="R14" s="876"/>
      <c r="S14" s="877" t="s">
        <v>188</v>
      </c>
      <c r="T14" s="875"/>
      <c r="U14" s="875"/>
      <c r="V14" s="875"/>
      <c r="W14" s="875"/>
      <c r="X14" s="875"/>
      <c r="Y14" s="876"/>
      <c r="Z14" s="877" t="s">
        <v>189</v>
      </c>
      <c r="AA14" s="875"/>
      <c r="AB14" s="875"/>
      <c r="AC14" s="875"/>
      <c r="AD14" s="875"/>
      <c r="AE14" s="875"/>
      <c r="AF14" s="876"/>
      <c r="AG14" s="877" t="s">
        <v>190</v>
      </c>
      <c r="AH14" s="875"/>
      <c r="AI14" s="875"/>
      <c r="AJ14" s="875"/>
      <c r="AK14" s="875"/>
      <c r="AL14" s="875"/>
      <c r="AM14" s="876"/>
      <c r="AN14" s="877" t="s">
        <v>191</v>
      </c>
      <c r="AO14" s="875"/>
      <c r="AP14" s="875"/>
      <c r="AQ14" s="878" t="s">
        <v>192</v>
      </c>
      <c r="AR14" s="879"/>
      <c r="AS14" s="880" t="s">
        <v>193</v>
      </c>
      <c r="AT14" s="880"/>
      <c r="AU14" s="880"/>
      <c r="AV14" s="880"/>
      <c r="AW14" s="881"/>
      <c r="AX14" s="882" t="s">
        <v>194</v>
      </c>
      <c r="AY14" s="879"/>
      <c r="AZ14" s="883" t="s">
        <v>195</v>
      </c>
      <c r="BA14" s="880"/>
      <c r="BB14" s="884"/>
      <c r="BC14" s="822"/>
      <c r="BD14" s="845"/>
      <c r="BE14" s="773"/>
      <c r="BF14" s="776"/>
      <c r="BG14" s="822"/>
      <c r="BH14" s="773"/>
      <c r="BI14" s="773"/>
      <c r="BJ14" s="773"/>
      <c r="BK14" s="766"/>
      <c r="BL14" s="719"/>
      <c r="BM14" s="719"/>
      <c r="BN14" s="54"/>
      <c r="BO14" s="196"/>
      <c r="BP14" s="722"/>
      <c r="BQ14" s="713"/>
      <c r="BR14" s="822"/>
      <c r="BS14" s="845"/>
      <c r="BT14" s="773"/>
      <c r="BU14" s="776"/>
      <c r="BV14" s="822"/>
      <c r="BW14" s="885"/>
      <c r="BX14" s="773"/>
      <c r="BY14" s="773"/>
      <c r="BZ14" s="766"/>
      <c r="CA14" s="839"/>
      <c r="CB14" s="714"/>
      <c r="CC14" s="714"/>
      <c r="CD14" s="714"/>
      <c r="CE14" s="714"/>
      <c r="CF14" s="714"/>
      <c r="CG14" s="714"/>
      <c r="CH14" s="714"/>
      <c r="CI14" s="714"/>
      <c r="CJ14" s="864"/>
      <c r="CK14" s="768"/>
      <c r="CL14" s="866"/>
      <c r="CM14" s="866"/>
      <c r="CN14" s="866"/>
      <c r="CO14" s="866"/>
      <c r="CP14" s="866"/>
      <c r="CQ14" s="866"/>
      <c r="CR14" s="872"/>
      <c r="CS14" s="195"/>
      <c r="CT14" s="195"/>
      <c r="CU14" s="195"/>
      <c r="CV14" s="195"/>
      <c r="CW14" s="195"/>
      <c r="CX14" s="195"/>
      <c r="CY14" s="195"/>
      <c r="CZ14" s="195"/>
      <c r="DA14" s="195"/>
      <c r="DB14" s="195"/>
      <c r="DC14" s="195"/>
      <c r="DD14" s="195"/>
      <c r="DE14" s="195"/>
      <c r="DF14" s="195"/>
      <c r="DG14" s="195"/>
      <c r="DH14" s="195"/>
      <c r="DI14" s="40"/>
      <c r="DJ14" s="40"/>
      <c r="DK14" s="40"/>
      <c r="DL14" s="37"/>
      <c r="DM14" s="37"/>
      <c r="DN14" s="40"/>
      <c r="DO14" s="40"/>
      <c r="EC14" s="37"/>
      <c r="ED14" s="41"/>
      <c r="EE14" s="37"/>
      <c r="EF14" s="37"/>
      <c r="EG14" s="37"/>
    </row>
    <row r="15" spans="1:139" ht="10.5" customHeight="1" x14ac:dyDescent="0.2">
      <c r="A15" s="722"/>
      <c r="B15" s="713"/>
      <c r="C15" s="811"/>
      <c r="D15" s="814"/>
      <c r="E15" s="660" t="s">
        <v>57</v>
      </c>
      <c r="F15" s="782" t="s">
        <v>58</v>
      </c>
      <c r="G15" s="782" t="s">
        <v>59</v>
      </c>
      <c r="H15" s="782" t="s">
        <v>60</v>
      </c>
      <c r="I15" s="782" t="s">
        <v>61</v>
      </c>
      <c r="J15" s="782" t="s">
        <v>62</v>
      </c>
      <c r="K15" s="782" t="s">
        <v>63</v>
      </c>
      <c r="L15" s="782" t="s">
        <v>64</v>
      </c>
      <c r="M15" s="782" t="s">
        <v>65</v>
      </c>
      <c r="N15" s="782" t="s">
        <v>66</v>
      </c>
      <c r="O15" s="782" t="s">
        <v>67</v>
      </c>
      <c r="P15" s="782" t="s">
        <v>68</v>
      </c>
      <c r="Q15" s="782" t="s">
        <v>69</v>
      </c>
      <c r="R15" s="796" t="s">
        <v>70</v>
      </c>
      <c r="S15" s="781" t="s">
        <v>71</v>
      </c>
      <c r="T15" s="782" t="s">
        <v>72</v>
      </c>
      <c r="U15" s="782" t="s">
        <v>73</v>
      </c>
      <c r="V15" s="782" t="s">
        <v>74</v>
      </c>
      <c r="W15" s="782" t="s">
        <v>75</v>
      </c>
      <c r="X15" s="782" t="s">
        <v>76</v>
      </c>
      <c r="Y15" s="783" t="s">
        <v>77</v>
      </c>
      <c r="Z15" s="899" t="s">
        <v>78</v>
      </c>
      <c r="AA15" s="782" t="s">
        <v>79</v>
      </c>
      <c r="AB15" s="782" t="s">
        <v>80</v>
      </c>
      <c r="AC15" s="782" t="s">
        <v>81</v>
      </c>
      <c r="AD15" s="782" t="s">
        <v>82</v>
      </c>
      <c r="AE15" s="782" t="s">
        <v>83</v>
      </c>
      <c r="AF15" s="783" t="s">
        <v>84</v>
      </c>
      <c r="AG15" s="781" t="s">
        <v>85</v>
      </c>
      <c r="AH15" s="782" t="s">
        <v>86</v>
      </c>
      <c r="AI15" s="782" t="s">
        <v>87</v>
      </c>
      <c r="AJ15" s="782" t="s">
        <v>88</v>
      </c>
      <c r="AK15" s="782" t="s">
        <v>89</v>
      </c>
      <c r="AL15" s="782" t="s">
        <v>90</v>
      </c>
      <c r="AM15" s="783" t="s">
        <v>91</v>
      </c>
      <c r="AN15" s="781" t="s">
        <v>92</v>
      </c>
      <c r="AO15" s="782" t="s">
        <v>93</v>
      </c>
      <c r="AP15" s="796" t="s">
        <v>94</v>
      </c>
      <c r="AQ15" s="789" t="s">
        <v>95</v>
      </c>
      <c r="AR15" s="800" t="s">
        <v>96</v>
      </c>
      <c r="AS15" s="637" t="s">
        <v>97</v>
      </c>
      <c r="AT15" s="791" t="s">
        <v>98</v>
      </c>
      <c r="AU15" s="791" t="s">
        <v>99</v>
      </c>
      <c r="AV15" s="791" t="s">
        <v>100</v>
      </c>
      <c r="AW15" s="800" t="s">
        <v>101</v>
      </c>
      <c r="AX15" s="802" t="s">
        <v>144</v>
      </c>
      <c r="AY15" s="800" t="s">
        <v>145</v>
      </c>
      <c r="AZ15" s="802" t="s">
        <v>146</v>
      </c>
      <c r="BA15" s="791" t="s">
        <v>147</v>
      </c>
      <c r="BB15" s="887" t="s">
        <v>148</v>
      </c>
      <c r="BC15" s="822"/>
      <c r="BD15" s="845"/>
      <c r="BE15" s="773"/>
      <c r="BF15" s="776"/>
      <c r="BG15" s="822"/>
      <c r="BH15" s="773"/>
      <c r="BI15" s="773"/>
      <c r="BJ15" s="773"/>
      <c r="BK15" s="766"/>
      <c r="BL15" s="719"/>
      <c r="BM15" s="719"/>
      <c r="BN15" s="54"/>
      <c r="BP15" s="722"/>
      <c r="BQ15" s="713"/>
      <c r="BR15" s="822"/>
      <c r="BS15" s="845"/>
      <c r="BT15" s="773"/>
      <c r="BU15" s="776"/>
      <c r="BV15" s="822"/>
      <c r="BW15" s="885"/>
      <c r="BX15" s="773"/>
      <c r="BY15" s="773"/>
      <c r="BZ15" s="766"/>
      <c r="CA15" s="839"/>
      <c r="CB15" s="714"/>
      <c r="CC15" s="714"/>
      <c r="CD15" s="714"/>
      <c r="CE15" s="714"/>
      <c r="CF15" s="714"/>
      <c r="CG15" s="714"/>
      <c r="CH15" s="714"/>
      <c r="CI15" s="714"/>
      <c r="CJ15" s="864"/>
      <c r="CK15" s="768"/>
      <c r="CL15" s="866"/>
      <c r="CM15" s="866"/>
      <c r="CN15" s="866"/>
      <c r="CO15" s="866"/>
      <c r="CP15" s="866"/>
      <c r="CQ15" s="866"/>
      <c r="CR15" s="872"/>
      <c r="CS15" s="195"/>
      <c r="CT15" s="195"/>
      <c r="CU15" s="195"/>
      <c r="CV15" s="195"/>
      <c r="CW15" s="195"/>
      <c r="CX15" s="195"/>
      <c r="CY15" s="195"/>
      <c r="CZ15" s="195"/>
      <c r="DA15" s="195"/>
      <c r="DB15" s="195"/>
      <c r="DC15" s="195"/>
      <c r="DD15" s="195"/>
      <c r="DE15" s="195"/>
      <c r="DF15" s="195"/>
      <c r="DG15" s="195"/>
      <c r="DH15" s="195"/>
      <c r="DI15" s="40"/>
      <c r="DJ15" s="40"/>
      <c r="DK15" s="40"/>
      <c r="DL15" s="40"/>
      <c r="DM15" s="40"/>
      <c r="DN15" s="40"/>
      <c r="DO15" s="40"/>
      <c r="DP15" s="40"/>
      <c r="DQ15" s="37"/>
      <c r="DR15" s="40"/>
      <c r="DS15" s="40"/>
      <c r="DT15" s="40"/>
      <c r="DU15" s="40"/>
      <c r="EC15" s="37"/>
      <c r="ED15" s="41"/>
      <c r="EE15" s="37"/>
      <c r="EF15" s="37"/>
      <c r="EG15" s="37"/>
    </row>
    <row r="16" spans="1:139" ht="10.5" customHeight="1" x14ac:dyDescent="0.2">
      <c r="A16" s="722"/>
      <c r="B16" s="713"/>
      <c r="C16" s="811"/>
      <c r="D16" s="814"/>
      <c r="E16" s="901"/>
      <c r="F16" s="902"/>
      <c r="G16" s="649"/>
      <c r="H16" s="649"/>
      <c r="I16" s="649"/>
      <c r="J16" s="649"/>
      <c r="K16" s="649"/>
      <c r="L16" s="649"/>
      <c r="M16" s="649"/>
      <c r="N16" s="649"/>
      <c r="O16" s="649"/>
      <c r="P16" s="649"/>
      <c r="Q16" s="649"/>
      <c r="R16" s="898"/>
      <c r="S16" s="759"/>
      <c r="T16" s="649"/>
      <c r="U16" s="649"/>
      <c r="V16" s="649"/>
      <c r="W16" s="649"/>
      <c r="X16" s="649"/>
      <c r="Y16" s="760"/>
      <c r="Z16" s="900"/>
      <c r="AA16" s="649"/>
      <c r="AB16" s="649"/>
      <c r="AC16" s="649"/>
      <c r="AD16" s="649"/>
      <c r="AE16" s="649"/>
      <c r="AF16" s="760"/>
      <c r="AG16" s="759"/>
      <c r="AH16" s="649"/>
      <c r="AI16" s="649"/>
      <c r="AJ16" s="649"/>
      <c r="AK16" s="649"/>
      <c r="AL16" s="902"/>
      <c r="AM16" s="760"/>
      <c r="AN16" s="759"/>
      <c r="AO16" s="649"/>
      <c r="AP16" s="709"/>
      <c r="AQ16" s="702"/>
      <c r="AR16" s="751"/>
      <c r="AS16" s="892"/>
      <c r="AT16" s="804"/>
      <c r="AU16" s="804"/>
      <c r="AV16" s="703"/>
      <c r="AW16" s="751"/>
      <c r="AX16" s="752"/>
      <c r="AY16" s="751"/>
      <c r="AZ16" s="752"/>
      <c r="BA16" s="703"/>
      <c r="BB16" s="729"/>
      <c r="BC16" s="822"/>
      <c r="BD16" s="845"/>
      <c r="BE16" s="773"/>
      <c r="BF16" s="776"/>
      <c r="BG16" s="822"/>
      <c r="BH16" s="773"/>
      <c r="BI16" s="773"/>
      <c r="BJ16" s="773"/>
      <c r="BK16" s="766"/>
      <c r="BL16" s="719"/>
      <c r="BM16" s="719"/>
      <c r="BN16" s="54"/>
      <c r="BP16" s="722"/>
      <c r="BQ16" s="713"/>
      <c r="BR16" s="822"/>
      <c r="BS16" s="845"/>
      <c r="BT16" s="773"/>
      <c r="BU16" s="776"/>
      <c r="BV16" s="822"/>
      <c r="BW16" s="885"/>
      <c r="BX16" s="773"/>
      <c r="BY16" s="773"/>
      <c r="BZ16" s="766"/>
      <c r="CA16" s="840"/>
      <c r="CB16" s="715"/>
      <c r="CC16" s="715"/>
      <c r="CD16" s="715"/>
      <c r="CE16" s="715"/>
      <c r="CF16" s="715"/>
      <c r="CG16" s="715"/>
      <c r="CH16" s="715"/>
      <c r="CI16" s="715"/>
      <c r="CJ16" s="865"/>
      <c r="CK16" s="770"/>
      <c r="CL16" s="867"/>
      <c r="CM16" s="867"/>
      <c r="CN16" s="867"/>
      <c r="CO16" s="867"/>
      <c r="CP16" s="867"/>
      <c r="CQ16" s="867"/>
      <c r="CR16" s="873"/>
      <c r="CS16" s="195"/>
      <c r="CT16" s="195"/>
      <c r="CU16" s="195"/>
      <c r="CV16" s="195"/>
      <c r="CW16" s="195"/>
      <c r="CX16" s="195"/>
      <c r="CY16" s="195"/>
      <c r="CZ16" s="195"/>
      <c r="DA16" s="195"/>
      <c r="DB16" s="195"/>
      <c r="DC16" s="195"/>
      <c r="DD16" s="195"/>
      <c r="DE16" s="195"/>
      <c r="DF16" s="195"/>
      <c r="DG16" s="195"/>
      <c r="DH16" s="195"/>
      <c r="DI16" s="40"/>
      <c r="DJ16" s="40"/>
      <c r="DK16" s="40"/>
      <c r="DL16" s="40"/>
      <c r="DM16" s="40"/>
      <c r="DN16" s="40"/>
      <c r="DO16" s="40"/>
      <c r="DP16" s="40"/>
      <c r="DQ16" s="37"/>
      <c r="DR16" s="40"/>
      <c r="DS16" s="40"/>
      <c r="DT16" s="40"/>
      <c r="DU16" s="40"/>
      <c r="EC16" s="37"/>
      <c r="ED16" s="41"/>
      <c r="EE16" s="37"/>
      <c r="EF16" s="37"/>
      <c r="EG16" s="37"/>
    </row>
    <row r="17" spans="1:144" ht="10.5" customHeight="1" x14ac:dyDescent="0.2">
      <c r="A17" s="722"/>
      <c r="B17" s="713"/>
      <c r="C17" s="811"/>
      <c r="D17" s="814"/>
      <c r="E17" s="837" t="s">
        <v>274</v>
      </c>
      <c r="F17" s="652" t="s">
        <v>274</v>
      </c>
      <c r="G17" s="652" t="s">
        <v>274</v>
      </c>
      <c r="H17" s="652" t="s">
        <v>274</v>
      </c>
      <c r="I17" s="652" t="s">
        <v>274</v>
      </c>
      <c r="J17" s="652" t="s">
        <v>274</v>
      </c>
      <c r="K17" s="652" t="s">
        <v>274</v>
      </c>
      <c r="L17" s="652" t="s">
        <v>274</v>
      </c>
      <c r="M17" s="652" t="s">
        <v>274</v>
      </c>
      <c r="N17" s="652" t="s">
        <v>274</v>
      </c>
      <c r="O17" s="652" t="s">
        <v>274</v>
      </c>
      <c r="P17" s="652" t="s">
        <v>274</v>
      </c>
      <c r="Q17" s="652" t="s">
        <v>274</v>
      </c>
      <c r="R17" s="806" t="s">
        <v>274</v>
      </c>
      <c r="S17" s="778" t="s">
        <v>274</v>
      </c>
      <c r="T17" s="652" t="s">
        <v>274</v>
      </c>
      <c r="U17" s="652" t="s">
        <v>274</v>
      </c>
      <c r="V17" s="652" t="s">
        <v>274</v>
      </c>
      <c r="W17" s="652" t="s">
        <v>274</v>
      </c>
      <c r="X17" s="652" t="s">
        <v>274</v>
      </c>
      <c r="Y17" s="654" t="s">
        <v>274</v>
      </c>
      <c r="Z17" s="895" t="s">
        <v>274</v>
      </c>
      <c r="AA17" s="652" t="s">
        <v>274</v>
      </c>
      <c r="AB17" s="652" t="s">
        <v>274</v>
      </c>
      <c r="AC17" s="652" t="s">
        <v>274</v>
      </c>
      <c r="AD17" s="652" t="s">
        <v>274</v>
      </c>
      <c r="AE17" s="652" t="s">
        <v>274</v>
      </c>
      <c r="AF17" s="654" t="s">
        <v>274</v>
      </c>
      <c r="AG17" s="778" t="s">
        <v>274</v>
      </c>
      <c r="AH17" s="652" t="s">
        <v>274</v>
      </c>
      <c r="AI17" s="652" t="s">
        <v>274</v>
      </c>
      <c r="AJ17" s="652" t="s">
        <v>274</v>
      </c>
      <c r="AK17" s="652" t="s">
        <v>274</v>
      </c>
      <c r="AL17" s="652" t="s">
        <v>274</v>
      </c>
      <c r="AM17" s="654" t="s">
        <v>274</v>
      </c>
      <c r="AN17" s="778" t="s">
        <v>274</v>
      </c>
      <c r="AO17" s="652" t="s">
        <v>274</v>
      </c>
      <c r="AP17" s="806" t="s">
        <v>274</v>
      </c>
      <c r="AQ17" s="787" t="s">
        <v>268</v>
      </c>
      <c r="AR17" s="716" t="s">
        <v>268</v>
      </c>
      <c r="AS17" s="763" t="s">
        <v>268</v>
      </c>
      <c r="AT17" s="672" t="s">
        <v>268</v>
      </c>
      <c r="AU17" s="672" t="s">
        <v>268</v>
      </c>
      <c r="AV17" s="672" t="s">
        <v>268</v>
      </c>
      <c r="AW17" s="716" t="s">
        <v>268</v>
      </c>
      <c r="AX17" s="670" t="s">
        <v>268</v>
      </c>
      <c r="AY17" s="716" t="s">
        <v>268</v>
      </c>
      <c r="AZ17" s="670" t="s">
        <v>268</v>
      </c>
      <c r="BA17" s="672" t="s">
        <v>268</v>
      </c>
      <c r="BB17" s="710" t="s">
        <v>268</v>
      </c>
      <c r="BC17" s="822"/>
      <c r="BD17" s="845"/>
      <c r="BE17" s="773"/>
      <c r="BF17" s="776"/>
      <c r="BG17" s="822"/>
      <c r="BH17" s="773"/>
      <c r="BI17" s="773"/>
      <c r="BJ17" s="773"/>
      <c r="BK17" s="766"/>
      <c r="BL17" s="719"/>
      <c r="BM17" s="719"/>
      <c r="BN17" s="54"/>
      <c r="BP17" s="722"/>
      <c r="BQ17" s="713"/>
      <c r="BR17" s="822"/>
      <c r="BS17" s="845"/>
      <c r="BT17" s="773"/>
      <c r="BU17" s="776"/>
      <c r="BV17" s="822"/>
      <c r="BW17" s="885"/>
      <c r="BX17" s="773"/>
      <c r="BY17" s="773"/>
      <c r="BZ17" s="766"/>
      <c r="CA17" s="57" t="s">
        <v>102</v>
      </c>
      <c r="CB17" s="58"/>
      <c r="CC17" s="59"/>
      <c r="CD17" s="60"/>
      <c r="CE17" s="59"/>
      <c r="CF17" s="58"/>
      <c r="CG17" s="61"/>
      <c r="CH17" s="60"/>
      <c r="CI17" s="59"/>
      <c r="CJ17" s="60"/>
      <c r="CK17" s="481"/>
      <c r="CL17" s="482"/>
      <c r="CM17" s="484"/>
      <c r="CN17" s="482"/>
      <c r="CO17" s="484"/>
      <c r="CP17" s="482"/>
      <c r="CQ17" s="484"/>
      <c r="CR17" s="493"/>
      <c r="CS17" s="195"/>
      <c r="CT17" s="195"/>
      <c r="CU17" s="195"/>
      <c r="CV17" s="195"/>
      <c r="CW17" s="195"/>
      <c r="CX17" s="195"/>
      <c r="CY17" s="195"/>
      <c r="CZ17" s="195"/>
      <c r="DA17" s="195"/>
      <c r="DB17" s="195"/>
      <c r="DC17" s="195"/>
      <c r="DD17" s="195"/>
      <c r="DE17" s="195"/>
      <c r="DF17" s="195"/>
      <c r="DG17" s="195"/>
      <c r="DH17" s="195"/>
      <c r="DI17" s="40"/>
      <c r="DJ17" s="40"/>
      <c r="DK17" s="40"/>
      <c r="DL17" s="686" t="s">
        <v>262</v>
      </c>
      <c r="DM17" s="687"/>
      <c r="DN17" s="40"/>
      <c r="DO17" s="40"/>
      <c r="DP17" s="40"/>
      <c r="DQ17" s="197"/>
      <c r="DR17" s="197"/>
      <c r="DS17" s="197"/>
      <c r="DT17" s="197"/>
      <c r="DU17" s="197"/>
      <c r="EC17" s="37"/>
      <c r="ED17" s="41"/>
      <c r="EE17" s="37"/>
      <c r="EF17" s="37"/>
      <c r="EG17" s="37"/>
    </row>
    <row r="18" spans="1:144" ht="10.5" customHeight="1" x14ac:dyDescent="0.2">
      <c r="A18" s="722"/>
      <c r="B18" s="713"/>
      <c r="C18" s="811"/>
      <c r="D18" s="814"/>
      <c r="E18" s="838"/>
      <c r="F18" s="893"/>
      <c r="G18" s="893"/>
      <c r="H18" s="893"/>
      <c r="I18" s="893"/>
      <c r="J18" s="893"/>
      <c r="K18" s="653"/>
      <c r="L18" s="653"/>
      <c r="M18" s="653"/>
      <c r="N18" s="653"/>
      <c r="O18" s="653"/>
      <c r="P18" s="653"/>
      <c r="Q18" s="653"/>
      <c r="R18" s="888"/>
      <c r="S18" s="779"/>
      <c r="T18" s="653"/>
      <c r="U18" s="653"/>
      <c r="V18" s="653"/>
      <c r="W18" s="653"/>
      <c r="X18" s="653"/>
      <c r="Y18" s="655"/>
      <c r="Z18" s="896"/>
      <c r="AA18" s="653"/>
      <c r="AB18" s="653"/>
      <c r="AC18" s="653"/>
      <c r="AD18" s="653"/>
      <c r="AE18" s="653"/>
      <c r="AF18" s="655"/>
      <c r="AG18" s="779"/>
      <c r="AH18" s="653"/>
      <c r="AI18" s="653"/>
      <c r="AJ18" s="653"/>
      <c r="AK18" s="653"/>
      <c r="AL18" s="893"/>
      <c r="AM18" s="655"/>
      <c r="AN18" s="779"/>
      <c r="AO18" s="653"/>
      <c r="AP18" s="807"/>
      <c r="AQ18" s="788"/>
      <c r="AR18" s="809"/>
      <c r="AS18" s="897"/>
      <c r="AT18" s="725"/>
      <c r="AU18" s="725"/>
      <c r="AV18" s="725"/>
      <c r="AW18" s="809"/>
      <c r="AX18" s="805"/>
      <c r="AY18" s="809"/>
      <c r="AZ18" s="805"/>
      <c r="BA18" s="725"/>
      <c r="BB18" s="711"/>
      <c r="BC18" s="822"/>
      <c r="BD18" s="845"/>
      <c r="BE18" s="773"/>
      <c r="BF18" s="776"/>
      <c r="BG18" s="822"/>
      <c r="BH18" s="773"/>
      <c r="BI18" s="773"/>
      <c r="BJ18" s="773"/>
      <c r="BK18" s="766"/>
      <c r="BL18" s="719"/>
      <c r="BM18" s="719"/>
      <c r="BN18" s="54"/>
      <c r="BP18" s="722"/>
      <c r="BQ18" s="713"/>
      <c r="BR18" s="822"/>
      <c r="BS18" s="845"/>
      <c r="BT18" s="773"/>
      <c r="BU18" s="776"/>
      <c r="BV18" s="822"/>
      <c r="BW18" s="885"/>
      <c r="BX18" s="773"/>
      <c r="BY18" s="773"/>
      <c r="BZ18" s="766"/>
      <c r="CA18" s="756" t="s">
        <v>104</v>
      </c>
      <c r="CB18" s="688" t="s">
        <v>105</v>
      </c>
      <c r="CC18" s="680" t="s">
        <v>104</v>
      </c>
      <c r="CD18" s="688" t="s">
        <v>105</v>
      </c>
      <c r="CE18" s="680" t="s">
        <v>104</v>
      </c>
      <c r="CF18" s="688" t="s">
        <v>105</v>
      </c>
      <c r="CG18" s="680" t="s">
        <v>104</v>
      </c>
      <c r="CH18" s="688" t="s">
        <v>105</v>
      </c>
      <c r="CI18" s="680" t="s">
        <v>104</v>
      </c>
      <c r="CJ18" s="683" t="s">
        <v>105</v>
      </c>
      <c r="CK18" s="693" t="s">
        <v>104</v>
      </c>
      <c r="CL18" s="677" t="s">
        <v>105</v>
      </c>
      <c r="CM18" s="674" t="s">
        <v>104</v>
      </c>
      <c r="CN18" s="677" t="s">
        <v>105</v>
      </c>
      <c r="CO18" s="674" t="s">
        <v>104</v>
      </c>
      <c r="CP18" s="677" t="s">
        <v>105</v>
      </c>
      <c r="CQ18" s="674" t="s">
        <v>104</v>
      </c>
      <c r="CR18" s="889" t="s">
        <v>105</v>
      </c>
      <c r="CS18" s="195"/>
      <c r="CT18" s="195"/>
      <c r="CU18" s="195"/>
      <c r="CV18" s="195"/>
      <c r="CW18" s="195"/>
      <c r="CX18" s="195"/>
      <c r="CY18" s="195"/>
      <c r="CZ18" s="195"/>
      <c r="DA18" s="195"/>
      <c r="DB18" s="195"/>
      <c r="DC18" s="195"/>
      <c r="DD18" s="195"/>
      <c r="DE18" s="195"/>
      <c r="DF18" s="195"/>
      <c r="DG18" s="195"/>
      <c r="DH18" s="195"/>
      <c r="DI18" s="40"/>
      <c r="DJ18" s="40"/>
      <c r="DK18" s="40"/>
      <c r="DL18" s="687"/>
      <c r="DM18" s="687"/>
      <c r="DN18" s="40"/>
      <c r="DO18" s="40"/>
      <c r="DP18" s="40"/>
      <c r="DQ18" s="197"/>
      <c r="DR18" s="197"/>
      <c r="DS18" s="197"/>
      <c r="DT18" s="197"/>
      <c r="DU18" s="197"/>
      <c r="EC18" s="37"/>
      <c r="ED18" s="699" t="s">
        <v>106</v>
      </c>
      <c r="EE18" s="700"/>
      <c r="EF18" s="700"/>
      <c r="EG18" s="37"/>
    </row>
    <row r="19" spans="1:144" ht="10.5" customHeight="1" x14ac:dyDescent="0.2">
      <c r="A19" s="722"/>
      <c r="B19" s="713"/>
      <c r="C19" s="811"/>
      <c r="D19" s="814"/>
      <c r="E19" s="706">
        <v>1</v>
      </c>
      <c r="F19" s="648">
        <v>1</v>
      </c>
      <c r="G19" s="648">
        <v>1</v>
      </c>
      <c r="H19" s="648">
        <v>1</v>
      </c>
      <c r="I19" s="648">
        <v>1</v>
      </c>
      <c r="J19" s="648">
        <v>1</v>
      </c>
      <c r="K19" s="648">
        <v>1</v>
      </c>
      <c r="L19" s="648">
        <v>1</v>
      </c>
      <c r="M19" s="648">
        <v>1</v>
      </c>
      <c r="N19" s="648">
        <v>1</v>
      </c>
      <c r="O19" s="648">
        <v>1</v>
      </c>
      <c r="P19" s="648">
        <v>1</v>
      </c>
      <c r="Q19" s="648">
        <v>1</v>
      </c>
      <c r="R19" s="708">
        <v>1</v>
      </c>
      <c r="S19" s="647">
        <v>4</v>
      </c>
      <c r="T19" s="648">
        <v>4</v>
      </c>
      <c r="U19" s="648">
        <v>4</v>
      </c>
      <c r="V19" s="648">
        <v>4</v>
      </c>
      <c r="W19" s="648">
        <v>4</v>
      </c>
      <c r="X19" s="648">
        <v>4</v>
      </c>
      <c r="Y19" s="646">
        <v>4</v>
      </c>
      <c r="Z19" s="894">
        <v>5</v>
      </c>
      <c r="AA19" s="648">
        <v>5</v>
      </c>
      <c r="AB19" s="648">
        <v>5</v>
      </c>
      <c r="AC19" s="648">
        <v>5</v>
      </c>
      <c r="AD19" s="648">
        <v>5</v>
      </c>
      <c r="AE19" s="648">
        <v>5</v>
      </c>
      <c r="AF19" s="646">
        <v>5</v>
      </c>
      <c r="AG19" s="647">
        <v>3</v>
      </c>
      <c r="AH19" s="648">
        <v>3</v>
      </c>
      <c r="AI19" s="648">
        <v>3</v>
      </c>
      <c r="AJ19" s="648">
        <v>3</v>
      </c>
      <c r="AK19" s="648">
        <v>3</v>
      </c>
      <c r="AL19" s="648">
        <v>3</v>
      </c>
      <c r="AM19" s="646">
        <v>3</v>
      </c>
      <c r="AN19" s="647">
        <v>2</v>
      </c>
      <c r="AO19" s="648">
        <v>2</v>
      </c>
      <c r="AP19" s="708">
        <v>2</v>
      </c>
      <c r="AQ19" s="701">
        <v>1</v>
      </c>
      <c r="AR19" s="717">
        <v>1</v>
      </c>
      <c r="AS19" s="765">
        <v>4</v>
      </c>
      <c r="AT19" s="673">
        <v>4</v>
      </c>
      <c r="AU19" s="673">
        <v>4</v>
      </c>
      <c r="AV19" s="673">
        <v>4</v>
      </c>
      <c r="AW19" s="717">
        <v>4</v>
      </c>
      <c r="AX19" s="671">
        <v>5</v>
      </c>
      <c r="AY19" s="717">
        <v>5</v>
      </c>
      <c r="AZ19" s="671">
        <v>3</v>
      </c>
      <c r="BA19" s="673">
        <v>3</v>
      </c>
      <c r="BB19" s="728">
        <v>3</v>
      </c>
      <c r="BC19" s="822"/>
      <c r="BD19" s="845"/>
      <c r="BE19" s="773"/>
      <c r="BF19" s="776"/>
      <c r="BG19" s="822"/>
      <c r="BH19" s="773"/>
      <c r="BI19" s="773"/>
      <c r="BJ19" s="773"/>
      <c r="BK19" s="766"/>
      <c r="BL19" s="719"/>
      <c r="BM19" s="719"/>
      <c r="BN19" s="54"/>
      <c r="BP19" s="722"/>
      <c r="BQ19" s="713"/>
      <c r="BR19" s="822"/>
      <c r="BS19" s="845"/>
      <c r="BT19" s="773"/>
      <c r="BU19" s="776"/>
      <c r="BV19" s="822"/>
      <c r="BW19" s="885"/>
      <c r="BX19" s="773"/>
      <c r="BY19" s="773"/>
      <c r="BZ19" s="766"/>
      <c r="CA19" s="757"/>
      <c r="CB19" s="689"/>
      <c r="CC19" s="681"/>
      <c r="CD19" s="689"/>
      <c r="CE19" s="681"/>
      <c r="CF19" s="689"/>
      <c r="CG19" s="681"/>
      <c r="CH19" s="689"/>
      <c r="CI19" s="681"/>
      <c r="CJ19" s="684"/>
      <c r="CK19" s="694"/>
      <c r="CL19" s="678"/>
      <c r="CM19" s="675"/>
      <c r="CN19" s="678"/>
      <c r="CO19" s="675"/>
      <c r="CP19" s="678"/>
      <c r="CQ19" s="675"/>
      <c r="CR19" s="890"/>
      <c r="CS19" s="195"/>
      <c r="CT19" s="195"/>
      <c r="CU19" s="195"/>
      <c r="CV19" s="195"/>
      <c r="CW19" s="195"/>
      <c r="CX19" s="195"/>
      <c r="CY19" s="195"/>
      <c r="CZ19" s="195"/>
      <c r="DA19" s="195"/>
      <c r="DB19" s="195"/>
      <c r="DC19" s="195"/>
      <c r="DD19" s="195"/>
      <c r="DE19" s="195"/>
      <c r="DF19" s="195"/>
      <c r="DG19" s="195"/>
      <c r="DH19" s="195"/>
      <c r="DI19" s="40"/>
      <c r="DJ19" s="40"/>
      <c r="DK19" s="62" t="s">
        <v>107</v>
      </c>
      <c r="DL19" s="662" t="s">
        <v>149</v>
      </c>
      <c r="DM19" s="662"/>
      <c r="DN19" s="662"/>
      <c r="DO19" s="63"/>
      <c r="DP19" s="64"/>
      <c r="DQ19" s="64"/>
      <c r="DR19" s="64"/>
      <c r="DS19" s="64"/>
      <c r="DT19" s="64"/>
      <c r="DU19" s="65"/>
      <c r="EC19" s="37"/>
      <c r="ED19" s="700"/>
      <c r="EE19" s="700"/>
      <c r="EF19" s="700"/>
      <c r="EG19" s="37"/>
    </row>
    <row r="20" spans="1:144" ht="10.5" customHeight="1" thickBot="1" x14ac:dyDescent="0.25">
      <c r="A20" s="722"/>
      <c r="B20" s="713"/>
      <c r="C20" s="811"/>
      <c r="D20" s="814"/>
      <c r="E20" s="707"/>
      <c r="F20" s="649"/>
      <c r="G20" s="649"/>
      <c r="H20" s="649"/>
      <c r="I20" s="649"/>
      <c r="J20" s="649"/>
      <c r="K20" s="649"/>
      <c r="L20" s="649"/>
      <c r="M20" s="649"/>
      <c r="N20" s="649"/>
      <c r="O20" s="649"/>
      <c r="P20" s="649"/>
      <c r="Q20" s="649"/>
      <c r="R20" s="709"/>
      <c r="S20" s="759"/>
      <c r="T20" s="649"/>
      <c r="U20" s="649"/>
      <c r="V20" s="649"/>
      <c r="W20" s="648"/>
      <c r="X20" s="649"/>
      <c r="Y20" s="646"/>
      <c r="Z20" s="894"/>
      <c r="AA20" s="648"/>
      <c r="AB20" s="649"/>
      <c r="AC20" s="649"/>
      <c r="AD20" s="649"/>
      <c r="AE20" s="649"/>
      <c r="AF20" s="760"/>
      <c r="AG20" s="759"/>
      <c r="AH20" s="649"/>
      <c r="AI20" s="649"/>
      <c r="AJ20" s="649"/>
      <c r="AK20" s="649"/>
      <c r="AL20" s="649"/>
      <c r="AM20" s="760"/>
      <c r="AN20" s="759"/>
      <c r="AO20" s="649"/>
      <c r="AP20" s="709"/>
      <c r="AQ20" s="702"/>
      <c r="AR20" s="751"/>
      <c r="AS20" s="892"/>
      <c r="AT20" s="703"/>
      <c r="AU20" s="703"/>
      <c r="AV20" s="703"/>
      <c r="AW20" s="751"/>
      <c r="AX20" s="752"/>
      <c r="AY20" s="751"/>
      <c r="AZ20" s="752"/>
      <c r="BA20" s="703"/>
      <c r="BB20" s="729"/>
      <c r="BC20" s="822"/>
      <c r="BD20" s="845"/>
      <c r="BE20" s="773"/>
      <c r="BF20" s="776"/>
      <c r="BG20" s="822"/>
      <c r="BH20" s="773"/>
      <c r="BI20" s="773"/>
      <c r="BJ20" s="773"/>
      <c r="BK20" s="766"/>
      <c r="BL20" s="719"/>
      <c r="BM20" s="719"/>
      <c r="BN20" s="54"/>
      <c r="BP20" s="722"/>
      <c r="BQ20" s="713"/>
      <c r="BR20" s="822"/>
      <c r="BS20" s="845"/>
      <c r="BT20" s="773"/>
      <c r="BU20" s="776"/>
      <c r="BV20" s="822"/>
      <c r="BW20" s="885"/>
      <c r="BX20" s="773"/>
      <c r="BY20" s="773"/>
      <c r="BZ20" s="766"/>
      <c r="CA20" s="757"/>
      <c r="CB20" s="689"/>
      <c r="CC20" s="681"/>
      <c r="CD20" s="689"/>
      <c r="CE20" s="681"/>
      <c r="CF20" s="689"/>
      <c r="CG20" s="681"/>
      <c r="CH20" s="689"/>
      <c r="CI20" s="681"/>
      <c r="CJ20" s="684"/>
      <c r="CK20" s="694"/>
      <c r="CL20" s="678"/>
      <c r="CM20" s="675"/>
      <c r="CN20" s="678"/>
      <c r="CO20" s="675"/>
      <c r="CP20" s="678"/>
      <c r="CQ20" s="675"/>
      <c r="CR20" s="890"/>
      <c r="CS20" s="195"/>
      <c r="CT20" s="195"/>
      <c r="CU20" s="195"/>
      <c r="CV20" s="195"/>
      <c r="CW20" s="195"/>
      <c r="CX20" s="195"/>
      <c r="CY20" s="195"/>
      <c r="CZ20" s="195"/>
      <c r="DA20" s="195"/>
      <c r="DB20" s="195"/>
      <c r="DC20" s="195"/>
      <c r="DD20" s="195"/>
      <c r="DE20" s="195"/>
      <c r="DF20" s="195"/>
      <c r="DG20" s="195"/>
      <c r="DH20" s="195"/>
      <c r="DK20" s="62"/>
      <c r="DL20" s="663"/>
      <c r="DM20" s="663"/>
      <c r="DN20" s="663"/>
      <c r="DO20" s="63"/>
      <c r="DP20" s="741" t="s">
        <v>109</v>
      </c>
      <c r="DQ20" s="741"/>
      <c r="DR20" s="742">
        <f>$BL$64</f>
        <v>0</v>
      </c>
      <c r="DS20" s="742"/>
      <c r="DT20" s="64"/>
      <c r="DU20" s="65"/>
      <c r="EC20" s="37"/>
      <c r="ED20" s="41"/>
      <c r="EE20" s="37"/>
      <c r="EF20" s="37"/>
      <c r="EG20" s="37"/>
    </row>
    <row r="21" spans="1:144" ht="10.5" customHeight="1" x14ac:dyDescent="0.2">
      <c r="A21" s="722"/>
      <c r="B21" s="713"/>
      <c r="C21" s="812"/>
      <c r="D21" s="814"/>
      <c r="E21" s="219"/>
      <c r="F21" s="220"/>
      <c r="G21" s="220"/>
      <c r="H21" s="220"/>
      <c r="I21" s="220"/>
      <c r="J21" s="220"/>
      <c r="K21" s="220"/>
      <c r="L21" s="220"/>
      <c r="M21" s="220"/>
      <c r="N21" s="220"/>
      <c r="O21" s="220"/>
      <c r="P21" s="220"/>
      <c r="Q21" s="220"/>
      <c r="R21" s="299"/>
      <c r="S21" s="249"/>
      <c r="T21" s="220"/>
      <c r="U21" s="271"/>
      <c r="V21" s="220"/>
      <c r="W21" s="278"/>
      <c r="X21" s="220"/>
      <c r="Y21" s="221"/>
      <c r="Z21" s="300"/>
      <c r="AA21" s="220"/>
      <c r="AB21" s="220"/>
      <c r="AC21" s="220"/>
      <c r="AD21" s="220"/>
      <c r="AE21" s="220"/>
      <c r="AF21" s="221"/>
      <c r="AG21" s="249"/>
      <c r="AH21" s="220"/>
      <c r="AI21" s="220"/>
      <c r="AJ21" s="220"/>
      <c r="AK21" s="220"/>
      <c r="AL21" s="220"/>
      <c r="AM21" s="259"/>
      <c r="AN21" s="272"/>
      <c r="AO21" s="271"/>
      <c r="AP21" s="280"/>
      <c r="AQ21" s="486"/>
      <c r="AR21" s="487"/>
      <c r="AS21" s="488"/>
      <c r="AT21" s="489"/>
      <c r="AU21" s="489"/>
      <c r="AV21" s="489"/>
      <c r="AW21" s="487"/>
      <c r="AX21" s="490"/>
      <c r="AY21" s="487"/>
      <c r="AZ21" s="490"/>
      <c r="BA21" s="489"/>
      <c r="BB21" s="491"/>
      <c r="BC21" s="823"/>
      <c r="BD21" s="846"/>
      <c r="BE21" s="774"/>
      <c r="BF21" s="777"/>
      <c r="BG21" s="823"/>
      <c r="BH21" s="774"/>
      <c r="BI21" s="774"/>
      <c r="BJ21" s="774"/>
      <c r="BK21" s="767"/>
      <c r="BL21" s="720"/>
      <c r="BM21" s="720"/>
      <c r="BN21" s="54"/>
      <c r="BP21" s="722"/>
      <c r="BQ21" s="713"/>
      <c r="BR21" s="823"/>
      <c r="BS21" s="846"/>
      <c r="BT21" s="774"/>
      <c r="BU21" s="777"/>
      <c r="BV21" s="823"/>
      <c r="BW21" s="886"/>
      <c r="BX21" s="774"/>
      <c r="BY21" s="774"/>
      <c r="BZ21" s="767"/>
      <c r="CA21" s="758"/>
      <c r="CB21" s="690"/>
      <c r="CC21" s="682"/>
      <c r="CD21" s="690"/>
      <c r="CE21" s="682"/>
      <c r="CF21" s="690"/>
      <c r="CG21" s="682"/>
      <c r="CH21" s="690"/>
      <c r="CI21" s="682"/>
      <c r="CJ21" s="685"/>
      <c r="CK21" s="695"/>
      <c r="CL21" s="679"/>
      <c r="CM21" s="676"/>
      <c r="CN21" s="679"/>
      <c r="CO21" s="676"/>
      <c r="CP21" s="679"/>
      <c r="CQ21" s="676"/>
      <c r="CR21" s="891"/>
      <c r="CS21" s="195"/>
      <c r="CT21" s="195"/>
      <c r="CU21" s="195"/>
      <c r="CV21" s="195"/>
      <c r="CW21" s="195"/>
      <c r="CX21" s="195"/>
      <c r="CY21" s="195"/>
      <c r="CZ21" s="195"/>
      <c r="DA21" s="195"/>
      <c r="DB21" s="195"/>
      <c r="DC21" s="195"/>
      <c r="DD21" s="195"/>
      <c r="DE21" s="195"/>
      <c r="DF21" s="195"/>
      <c r="DG21" s="195"/>
      <c r="DH21" s="195"/>
      <c r="DJ21" s="691" t="s">
        <v>365</v>
      </c>
      <c r="DK21" s="664" t="s">
        <v>112</v>
      </c>
      <c r="DL21" s="664" t="s">
        <v>110</v>
      </c>
      <c r="DM21" s="666" t="s">
        <v>111</v>
      </c>
      <c r="DN21" s="668" t="s">
        <v>304</v>
      </c>
      <c r="DO21" s="67"/>
      <c r="DP21" s="741"/>
      <c r="DQ21" s="741"/>
      <c r="DR21" s="742"/>
      <c r="DS21" s="742"/>
      <c r="DT21" s="64"/>
      <c r="DU21" s="67"/>
      <c r="EC21" s="731" t="s">
        <v>112</v>
      </c>
      <c r="ED21" s="733" t="s">
        <v>113</v>
      </c>
      <c r="EE21" s="735" t="s">
        <v>29</v>
      </c>
      <c r="EF21" s="737" t="s">
        <v>114</v>
      </c>
      <c r="EG21" s="739" t="s">
        <v>115</v>
      </c>
    </row>
    <row r="22" spans="1:144" ht="10.95" customHeight="1" thickBot="1" x14ac:dyDescent="0.2">
      <c r="A22" s="723"/>
      <c r="B22" s="713"/>
      <c r="C22" s="68">
        <v>10</v>
      </c>
      <c r="D22" s="69"/>
      <c r="E22" s="222">
        <v>2</v>
      </c>
      <c r="F22" s="223">
        <v>2</v>
      </c>
      <c r="G22" s="223">
        <v>2</v>
      </c>
      <c r="H22" s="223">
        <v>2</v>
      </c>
      <c r="I22" s="223">
        <v>2</v>
      </c>
      <c r="J22" s="223">
        <v>2</v>
      </c>
      <c r="K22" s="223">
        <v>2</v>
      </c>
      <c r="L22" s="223">
        <v>2</v>
      </c>
      <c r="M22" s="223">
        <v>2</v>
      </c>
      <c r="N22" s="223">
        <v>2</v>
      </c>
      <c r="O22" s="223">
        <v>2</v>
      </c>
      <c r="P22" s="223">
        <v>2</v>
      </c>
      <c r="Q22" s="223">
        <v>2</v>
      </c>
      <c r="R22" s="281">
        <v>2</v>
      </c>
      <c r="S22" s="250">
        <v>2</v>
      </c>
      <c r="T22" s="223">
        <v>2</v>
      </c>
      <c r="U22" s="223">
        <v>2</v>
      </c>
      <c r="V22" s="223">
        <v>2</v>
      </c>
      <c r="W22" s="223">
        <v>2</v>
      </c>
      <c r="X22" s="223">
        <v>2</v>
      </c>
      <c r="Y22" s="224">
        <v>2</v>
      </c>
      <c r="Z22" s="301">
        <v>2</v>
      </c>
      <c r="AA22" s="223">
        <v>2</v>
      </c>
      <c r="AB22" s="223">
        <v>2</v>
      </c>
      <c r="AC22" s="223">
        <v>2</v>
      </c>
      <c r="AD22" s="223">
        <v>2</v>
      </c>
      <c r="AE22" s="223">
        <v>2</v>
      </c>
      <c r="AF22" s="224">
        <v>2</v>
      </c>
      <c r="AG22" s="250">
        <v>2</v>
      </c>
      <c r="AH22" s="223">
        <v>2</v>
      </c>
      <c r="AI22" s="223">
        <v>2</v>
      </c>
      <c r="AJ22" s="223">
        <v>2</v>
      </c>
      <c r="AK22" s="223">
        <v>2</v>
      </c>
      <c r="AL22" s="223">
        <v>2</v>
      </c>
      <c r="AM22" s="224">
        <v>2</v>
      </c>
      <c r="AN22" s="250">
        <v>2</v>
      </c>
      <c r="AO22" s="223">
        <v>2</v>
      </c>
      <c r="AP22" s="281">
        <v>2</v>
      </c>
      <c r="AQ22" s="462">
        <v>2</v>
      </c>
      <c r="AR22" s="475">
        <v>2</v>
      </c>
      <c r="AS22" s="492">
        <v>2</v>
      </c>
      <c r="AT22" s="463">
        <v>2</v>
      </c>
      <c r="AU22" s="463">
        <v>2</v>
      </c>
      <c r="AV22" s="463">
        <v>2</v>
      </c>
      <c r="AW22" s="475">
        <v>2</v>
      </c>
      <c r="AX22" s="476">
        <v>2</v>
      </c>
      <c r="AY22" s="475">
        <v>2</v>
      </c>
      <c r="AZ22" s="476">
        <v>2</v>
      </c>
      <c r="BA22" s="463">
        <v>2</v>
      </c>
      <c r="BB22" s="478">
        <v>2</v>
      </c>
      <c r="BC22" s="70">
        <v>76</v>
      </c>
      <c r="BD22" s="72"/>
      <c r="BE22" s="74">
        <v>24</v>
      </c>
      <c r="BF22" s="69"/>
      <c r="BG22" s="70">
        <v>32</v>
      </c>
      <c r="BH22" s="72">
        <v>6</v>
      </c>
      <c r="BI22" s="72">
        <v>20</v>
      </c>
      <c r="BJ22" s="73">
        <v>24</v>
      </c>
      <c r="BK22" s="73">
        <v>18</v>
      </c>
      <c r="BL22" s="75">
        <v>100</v>
      </c>
      <c r="BM22" s="75"/>
      <c r="BN22" s="76"/>
      <c r="BP22" s="723"/>
      <c r="BQ22" s="713"/>
      <c r="BR22" s="537">
        <f>BC22</f>
        <v>76</v>
      </c>
      <c r="BS22" s="538"/>
      <c r="BT22" s="539">
        <f>BE22</f>
        <v>24</v>
      </c>
      <c r="BU22" s="540"/>
      <c r="BV22" s="537">
        <f>BG22</f>
        <v>32</v>
      </c>
      <c r="BW22" s="538">
        <f>BH22</f>
        <v>6</v>
      </c>
      <c r="BX22" s="538">
        <f>BI22</f>
        <v>20</v>
      </c>
      <c r="BY22" s="538">
        <f>BJ22</f>
        <v>24</v>
      </c>
      <c r="BZ22" s="541">
        <f t="shared" ref="BZ22" si="0">BK22</f>
        <v>18</v>
      </c>
      <c r="CA22" s="544">
        <v>28</v>
      </c>
      <c r="CB22" s="545"/>
      <c r="CC22" s="546">
        <v>14</v>
      </c>
      <c r="CD22" s="545"/>
      <c r="CE22" s="546">
        <v>14</v>
      </c>
      <c r="CF22" s="545"/>
      <c r="CG22" s="546">
        <v>14</v>
      </c>
      <c r="CH22" s="545"/>
      <c r="CI22" s="546">
        <v>6</v>
      </c>
      <c r="CJ22" s="547"/>
      <c r="CK22" s="542">
        <v>4</v>
      </c>
      <c r="CL22" s="548"/>
      <c r="CM22" s="550">
        <v>10</v>
      </c>
      <c r="CN22" s="548"/>
      <c r="CO22" s="550">
        <v>4</v>
      </c>
      <c r="CP22" s="548"/>
      <c r="CQ22" s="550">
        <v>6</v>
      </c>
      <c r="CR22" s="551"/>
      <c r="CS22" s="122"/>
      <c r="CT22" s="122"/>
      <c r="CU22" s="122"/>
      <c r="CV22" s="122"/>
      <c r="CW22" s="122"/>
      <c r="CX22" s="122"/>
      <c r="CY22" s="122"/>
      <c r="CZ22" s="122"/>
      <c r="DA22" s="122"/>
      <c r="DB22" s="122"/>
      <c r="DC22" s="122"/>
      <c r="DD22" s="122"/>
      <c r="DE22" s="122"/>
      <c r="DF22" s="122"/>
      <c r="DG22" s="122"/>
      <c r="DH22" s="122"/>
      <c r="DJ22" s="692"/>
      <c r="DK22" s="665"/>
      <c r="DL22" s="665"/>
      <c r="DM22" s="667"/>
      <c r="DN22" s="669"/>
      <c r="DO22" s="67"/>
      <c r="DP22" s="741" t="s">
        <v>116</v>
      </c>
      <c r="DQ22" s="741"/>
      <c r="DR22" s="742">
        <f>EN27</f>
        <v>0</v>
      </c>
      <c r="DS22" s="742"/>
      <c r="DT22" s="64"/>
      <c r="DU22" s="67"/>
      <c r="EC22" s="732"/>
      <c r="ED22" s="734"/>
      <c r="EE22" s="736"/>
      <c r="EF22" s="738"/>
      <c r="EG22" s="740"/>
    </row>
    <row r="23" spans="1:144" ht="13.2" customHeight="1" x14ac:dyDescent="0.2">
      <c r="A23" s="77">
        <v>1</v>
      </c>
      <c r="B23" s="78">
        <f>国語!B23</f>
        <v>0</v>
      </c>
      <c r="C23" s="79">
        <f>アンケート集計!U4</f>
        <v>0</v>
      </c>
      <c r="D23" s="339" t="str">
        <f>IF(C23&gt;=10,"A",IF(C23&gt;=4,"B","C"))</f>
        <v>C</v>
      </c>
      <c r="E23" s="225"/>
      <c r="F23" s="226"/>
      <c r="G23" s="226"/>
      <c r="H23" s="226"/>
      <c r="I23" s="226"/>
      <c r="J23" s="226"/>
      <c r="K23" s="226"/>
      <c r="L23" s="226"/>
      <c r="M23" s="226"/>
      <c r="N23" s="226"/>
      <c r="O23" s="226"/>
      <c r="P23" s="226"/>
      <c r="Q23" s="226"/>
      <c r="R23" s="282"/>
      <c r="S23" s="251"/>
      <c r="T23" s="226"/>
      <c r="U23" s="226"/>
      <c r="V23" s="226"/>
      <c r="W23" s="226"/>
      <c r="X23" s="226"/>
      <c r="Y23" s="227"/>
      <c r="Z23" s="302"/>
      <c r="AA23" s="226"/>
      <c r="AB23" s="226"/>
      <c r="AC23" s="226"/>
      <c r="AD23" s="226"/>
      <c r="AE23" s="226"/>
      <c r="AF23" s="227"/>
      <c r="AG23" s="251"/>
      <c r="AH23" s="226"/>
      <c r="AI23" s="226"/>
      <c r="AJ23" s="226"/>
      <c r="AK23" s="226"/>
      <c r="AL23" s="226"/>
      <c r="AM23" s="227"/>
      <c r="AN23" s="251"/>
      <c r="AO23" s="226"/>
      <c r="AP23" s="282"/>
      <c r="AQ23" s="225"/>
      <c r="AR23" s="227"/>
      <c r="AS23" s="302"/>
      <c r="AT23" s="226"/>
      <c r="AU23" s="226"/>
      <c r="AV23" s="226"/>
      <c r="AW23" s="227"/>
      <c r="AX23" s="251"/>
      <c r="AY23" s="227"/>
      <c r="AZ23" s="251"/>
      <c r="BA23" s="226"/>
      <c r="BB23" s="263"/>
      <c r="BC23" s="83">
        <f>SUM(E23:AP23)*2</f>
        <v>0</v>
      </c>
      <c r="BD23" s="148" t="str">
        <f>IF(BC23&gt;=63,"A",IF(BC23&gt;=37,"B","C"))</f>
        <v>C</v>
      </c>
      <c r="BE23" s="84">
        <f>SUM(AQ23:BB23)*2</f>
        <v>0</v>
      </c>
      <c r="BF23" s="147" t="str">
        <f>IF(BE23&gt;=21,"A",IF(BE23&gt;=11,"B","C"))</f>
        <v>C</v>
      </c>
      <c r="BG23" s="83">
        <f>SUM(E23:R23)*2+SUM(AQ23:AR23)*2</f>
        <v>0</v>
      </c>
      <c r="BH23" s="84">
        <f>SUM(AN23:AP23)*2</f>
        <v>0</v>
      </c>
      <c r="BI23" s="84">
        <f>SUM(AG23:AM23)*2+SUM(AZ23:BB23)*2</f>
        <v>0</v>
      </c>
      <c r="BJ23" s="84">
        <f>SUM(S23:Y23)*2+SUM(AS23:AW23)*2</f>
        <v>0</v>
      </c>
      <c r="BK23" s="85">
        <f>SUM(Z23:AF23)*2+SUM(AX23:AY23)*2</f>
        <v>0</v>
      </c>
      <c r="BL23" s="86">
        <f t="shared" ref="BL23:BL62" si="1">BC23+BE23</f>
        <v>0</v>
      </c>
      <c r="BM23" s="506">
        <f>(BL23-$BL$65)/$BM$65*10+50</f>
        <v>6.4356435643564396</v>
      </c>
      <c r="BN23" s="87"/>
      <c r="BO23" s="198"/>
      <c r="BP23" s="77">
        <f>A23</f>
        <v>1</v>
      </c>
      <c r="BQ23" s="78">
        <f>B23</f>
        <v>0</v>
      </c>
      <c r="BR23" s="552">
        <f>BC23/76*100</f>
        <v>0</v>
      </c>
      <c r="BS23" s="553" t="str">
        <f t="shared" ref="BS23:BU38" si="2">BD23</f>
        <v>C</v>
      </c>
      <c r="BT23" s="553">
        <f>BE23/24*100</f>
        <v>0</v>
      </c>
      <c r="BU23" s="554" t="str">
        <f t="shared" si="2"/>
        <v>C</v>
      </c>
      <c r="BV23" s="552">
        <f>BG23/32*100</f>
        <v>0</v>
      </c>
      <c r="BW23" s="553">
        <f>BH23/6*100</f>
        <v>0</v>
      </c>
      <c r="BX23" s="553">
        <f>BI23/20*100</f>
        <v>0</v>
      </c>
      <c r="BY23" s="553">
        <f>BJ23/24*100</f>
        <v>0</v>
      </c>
      <c r="BZ23" s="554">
        <f>BK23/18*100</f>
        <v>0</v>
      </c>
      <c r="CA23" s="555">
        <f>SUM(E23:R23)*2</f>
        <v>0</v>
      </c>
      <c r="CB23" s="557">
        <f>CA23/28*100</f>
        <v>0</v>
      </c>
      <c r="CC23" s="558">
        <f>SUM(S23:Y23)*2</f>
        <v>0</v>
      </c>
      <c r="CD23" s="557">
        <f>CC23/14*100</f>
        <v>0</v>
      </c>
      <c r="CE23" s="558">
        <f>SUM(Z23:AF23)*2</f>
        <v>0</v>
      </c>
      <c r="CF23" s="557">
        <f>CE23/14*100</f>
        <v>0</v>
      </c>
      <c r="CG23" s="558">
        <f>SUM(AG23:AM23)*2</f>
        <v>0</v>
      </c>
      <c r="CH23" s="557">
        <f>CG23/14*100</f>
        <v>0</v>
      </c>
      <c r="CI23" s="558">
        <f>SUM(AN23:AP23)*2</f>
        <v>0</v>
      </c>
      <c r="CJ23" s="556">
        <f>CI23/6*100</f>
        <v>0</v>
      </c>
      <c r="CK23" s="555">
        <f>SUM(AQ23:AR23)*2</f>
        <v>0</v>
      </c>
      <c r="CL23" s="557">
        <f>CK23/4*100</f>
        <v>0</v>
      </c>
      <c r="CM23" s="558">
        <f>SUM(AS23:AW23)*2</f>
        <v>0</v>
      </c>
      <c r="CN23" s="557">
        <f>CM23/10*100</f>
        <v>0</v>
      </c>
      <c r="CO23" s="558">
        <f>SUM(AX23:AY23)*2</f>
        <v>0</v>
      </c>
      <c r="CP23" s="557">
        <f>CO23/4*100</f>
        <v>0</v>
      </c>
      <c r="CQ23" s="558">
        <f>SUM(AZ23:BB23)*2</f>
        <v>0</v>
      </c>
      <c r="CR23" s="560">
        <f>CQ23/6*100</f>
        <v>0</v>
      </c>
      <c r="CS23" s="199"/>
      <c r="CT23" s="199"/>
      <c r="CU23" s="199"/>
      <c r="CV23" s="199"/>
      <c r="CW23" s="199"/>
      <c r="CX23" s="199"/>
      <c r="CY23" s="199"/>
      <c r="CZ23" s="199"/>
      <c r="DA23" s="199"/>
      <c r="DB23" s="199"/>
      <c r="DC23" s="199"/>
      <c r="DD23" s="199"/>
      <c r="DE23" s="199"/>
      <c r="DF23" s="199"/>
      <c r="DG23" s="199"/>
      <c r="DH23" s="199"/>
      <c r="DI23" s="88"/>
      <c r="DJ23" s="333">
        <v>1</v>
      </c>
      <c r="DK23" s="334">
        <f>I23</f>
        <v>0</v>
      </c>
      <c r="DL23" s="349">
        <f>B23</f>
        <v>0</v>
      </c>
      <c r="DM23" s="291">
        <f>BL23</f>
        <v>0</v>
      </c>
      <c r="DN23" s="210">
        <f>BM23</f>
        <v>6.4356435643564396</v>
      </c>
      <c r="DO23" s="90"/>
      <c r="DP23" s="741"/>
      <c r="DQ23" s="741"/>
      <c r="DR23" s="742"/>
      <c r="DS23" s="742"/>
      <c r="DT23" s="37"/>
      <c r="DU23" s="37"/>
      <c r="EC23" s="343">
        <f>A23</f>
        <v>1</v>
      </c>
      <c r="ED23" s="346">
        <f>B23</f>
        <v>0</v>
      </c>
      <c r="EE23" s="212">
        <f>BL23</f>
        <v>0</v>
      </c>
      <c r="EF23" s="295">
        <f>BL23-$BL$64</f>
        <v>0</v>
      </c>
      <c r="EG23" s="296">
        <f>EF23^2</f>
        <v>0</v>
      </c>
      <c r="EI23" s="730" t="s">
        <v>117</v>
      </c>
      <c r="EJ23" s="730"/>
      <c r="EK23" s="730"/>
      <c r="EL23" s="94"/>
      <c r="EM23" s="94"/>
      <c r="EN23" s="94"/>
    </row>
    <row r="24" spans="1:144" ht="13.2" customHeight="1" x14ac:dyDescent="0.2">
      <c r="A24" s="95">
        <v>2</v>
      </c>
      <c r="B24" s="96">
        <f>国語!B24</f>
        <v>0</v>
      </c>
      <c r="C24" s="97">
        <f>アンケート集計!U5</f>
        <v>0</v>
      </c>
      <c r="D24" s="422" t="str">
        <f>IF(C24&gt;=10,"A",IF(C24&gt;=4,"B","C"))</f>
        <v>C</v>
      </c>
      <c r="E24" s="228"/>
      <c r="F24" s="229"/>
      <c r="G24" s="229"/>
      <c r="H24" s="229"/>
      <c r="I24" s="229"/>
      <c r="J24" s="229"/>
      <c r="K24" s="229"/>
      <c r="L24" s="229"/>
      <c r="M24" s="229"/>
      <c r="N24" s="229"/>
      <c r="O24" s="229"/>
      <c r="P24" s="229"/>
      <c r="Q24" s="229"/>
      <c r="R24" s="283"/>
      <c r="S24" s="252"/>
      <c r="T24" s="229"/>
      <c r="U24" s="229"/>
      <c r="V24" s="229"/>
      <c r="W24" s="229"/>
      <c r="X24" s="229"/>
      <c r="Y24" s="230"/>
      <c r="Z24" s="303"/>
      <c r="AA24" s="229"/>
      <c r="AB24" s="229"/>
      <c r="AC24" s="229"/>
      <c r="AD24" s="229"/>
      <c r="AE24" s="229"/>
      <c r="AF24" s="230"/>
      <c r="AG24" s="252"/>
      <c r="AH24" s="229"/>
      <c r="AI24" s="229"/>
      <c r="AJ24" s="229"/>
      <c r="AK24" s="229"/>
      <c r="AL24" s="229"/>
      <c r="AM24" s="230"/>
      <c r="AN24" s="252"/>
      <c r="AO24" s="229"/>
      <c r="AP24" s="283"/>
      <c r="AQ24" s="228"/>
      <c r="AR24" s="230"/>
      <c r="AS24" s="303"/>
      <c r="AT24" s="229"/>
      <c r="AU24" s="229"/>
      <c r="AV24" s="229"/>
      <c r="AW24" s="230"/>
      <c r="AX24" s="252"/>
      <c r="AY24" s="230"/>
      <c r="AZ24" s="252"/>
      <c r="BA24" s="229"/>
      <c r="BB24" s="264"/>
      <c r="BC24" s="101">
        <f>SUM(E24:AP24)*2</f>
        <v>0</v>
      </c>
      <c r="BD24" s="360" t="str">
        <f>IF(BC24&gt;=63,"A",IF(BC24&gt;=37,"B","C"))</f>
        <v>C</v>
      </c>
      <c r="BE24" s="102">
        <f>SUM(AQ24:BB24)*2</f>
        <v>0</v>
      </c>
      <c r="BF24" s="361" t="str">
        <f>IF(BE24&gt;=21,"A",IF(BE24&gt;=11,"B","C"))</f>
        <v>C</v>
      </c>
      <c r="BG24" s="101">
        <f>SUM(E24:R24)*2+SUM(AQ24:AR24)*2</f>
        <v>0</v>
      </c>
      <c r="BH24" s="102">
        <f>SUM(AN24:AP24)*2</f>
        <v>0</v>
      </c>
      <c r="BI24" s="102">
        <f>SUM(AG24:AM24)*2+SUM(AZ24:BB24)*2</f>
        <v>0</v>
      </c>
      <c r="BJ24" s="102">
        <f>SUM(S24:Y24)*2+SUM(AS24:AW24)*2</f>
        <v>0</v>
      </c>
      <c r="BK24" s="103">
        <f>SUM(Z24:AF24)*2+SUM(AX24:AY24)*2</f>
        <v>0</v>
      </c>
      <c r="BL24" s="104">
        <f t="shared" si="1"/>
        <v>0</v>
      </c>
      <c r="BM24" s="507">
        <f>(BL24-$BL$65)/$BM$65*10+50</f>
        <v>6.4356435643564396</v>
      </c>
      <c r="BN24" s="87"/>
      <c r="BO24" s="198"/>
      <c r="BP24" s="95">
        <f>A24</f>
        <v>2</v>
      </c>
      <c r="BQ24" s="96">
        <f t="shared" ref="BQ24:BQ62" si="3">B24</f>
        <v>0</v>
      </c>
      <c r="BR24" s="561">
        <f>BC24/76*100</f>
        <v>0</v>
      </c>
      <c r="BS24" s="562" t="str">
        <f t="shared" si="2"/>
        <v>C</v>
      </c>
      <c r="BT24" s="562">
        <f>BE24/24*100</f>
        <v>0</v>
      </c>
      <c r="BU24" s="563" t="str">
        <f t="shared" si="2"/>
        <v>C</v>
      </c>
      <c r="BV24" s="561">
        <f>BG24/32*100</f>
        <v>0</v>
      </c>
      <c r="BW24" s="562">
        <f>BH24/6*100</f>
        <v>0</v>
      </c>
      <c r="BX24" s="562">
        <f>BI24/20*100</f>
        <v>0</v>
      </c>
      <c r="BY24" s="562">
        <f>BJ24/24*100</f>
        <v>0</v>
      </c>
      <c r="BZ24" s="563">
        <f>BK24/18*100</f>
        <v>0</v>
      </c>
      <c r="CA24" s="564">
        <f>SUM(E24:R24)*2</f>
        <v>0</v>
      </c>
      <c r="CB24" s="566">
        <f>CA24/28*100</f>
        <v>0</v>
      </c>
      <c r="CC24" s="567">
        <f>SUM(S24:Y24)*2</f>
        <v>0</v>
      </c>
      <c r="CD24" s="566">
        <f>CC24/14*100</f>
        <v>0</v>
      </c>
      <c r="CE24" s="567">
        <f>SUM(Z24:AF24)*2</f>
        <v>0</v>
      </c>
      <c r="CF24" s="566">
        <f>CE24/14*100</f>
        <v>0</v>
      </c>
      <c r="CG24" s="567">
        <f>SUM(AG24:AM24)*2</f>
        <v>0</v>
      </c>
      <c r="CH24" s="566">
        <f>CG24/14*100</f>
        <v>0</v>
      </c>
      <c r="CI24" s="567">
        <f>SUM(AN24:AP24)*2</f>
        <v>0</v>
      </c>
      <c r="CJ24" s="565">
        <f>CI24/6*100</f>
        <v>0</v>
      </c>
      <c r="CK24" s="564">
        <f>SUM(AQ24:AR24)*2</f>
        <v>0</v>
      </c>
      <c r="CL24" s="566">
        <f>CK24/4*100</f>
        <v>0</v>
      </c>
      <c r="CM24" s="567">
        <f>SUM(AS24:AW24)*2</f>
        <v>0</v>
      </c>
      <c r="CN24" s="566">
        <f>CM24/10*100</f>
        <v>0</v>
      </c>
      <c r="CO24" s="567">
        <f>SUM(AX24:AY24)*2</f>
        <v>0</v>
      </c>
      <c r="CP24" s="566">
        <f>CO24/4*100</f>
        <v>0</v>
      </c>
      <c r="CQ24" s="567">
        <f>SUM(AZ24:BB24)*2</f>
        <v>0</v>
      </c>
      <c r="CR24" s="569">
        <f>CQ24/6*100</f>
        <v>0</v>
      </c>
      <c r="CS24" s="199"/>
      <c r="CT24" s="199"/>
      <c r="CU24" s="199"/>
      <c r="CV24" s="199"/>
      <c r="CW24" s="199"/>
      <c r="CX24" s="199"/>
      <c r="CY24" s="199"/>
      <c r="CZ24" s="199"/>
      <c r="DA24" s="199"/>
      <c r="DB24" s="199"/>
      <c r="DC24" s="199"/>
      <c r="DD24" s="199"/>
      <c r="DE24" s="199"/>
      <c r="DF24" s="199"/>
      <c r="DG24" s="199"/>
      <c r="DH24" s="199"/>
      <c r="DI24" s="88"/>
      <c r="DJ24" s="335">
        <v>2</v>
      </c>
      <c r="DK24" s="334">
        <f t="shared" ref="DK24:DK62" si="4">I24</f>
        <v>0</v>
      </c>
      <c r="DL24" s="350">
        <f t="shared" ref="DL24:DL62" si="5">B24</f>
        <v>0</v>
      </c>
      <c r="DM24" s="89">
        <f t="shared" ref="DM24:DM62" si="6">BL24</f>
        <v>0</v>
      </c>
      <c r="DN24" s="209">
        <f t="shared" ref="DN24:DN62" si="7">BM24</f>
        <v>6.4356435643564396</v>
      </c>
      <c r="DO24" s="90"/>
      <c r="DP24" s="743" t="s">
        <v>241</v>
      </c>
      <c r="DQ24" s="743"/>
      <c r="DR24" s="743"/>
      <c r="DS24" s="743"/>
      <c r="DT24" s="37"/>
      <c r="DU24" s="37"/>
      <c r="EC24" s="344">
        <f>A24</f>
        <v>2</v>
      </c>
      <c r="ED24" s="347">
        <f>B24</f>
        <v>0</v>
      </c>
      <c r="EE24" s="91">
        <f t="shared" ref="EE24:EE62" si="8">BL24</f>
        <v>0</v>
      </c>
      <c r="EF24" s="106">
        <f t="shared" ref="EF24:EF62" si="9">BL24-$BL$64</f>
        <v>0</v>
      </c>
      <c r="EG24" s="93">
        <f t="shared" ref="EG24:EG62" si="10">EF24^2</f>
        <v>0</v>
      </c>
      <c r="EI24" s="94"/>
      <c r="EJ24" s="94"/>
      <c r="EK24" s="94"/>
      <c r="EL24" s="94"/>
      <c r="EM24" s="94"/>
      <c r="EN24" s="94"/>
    </row>
    <row r="25" spans="1:144" ht="13.2" customHeight="1" thickBot="1" x14ac:dyDescent="0.25">
      <c r="A25" s="55">
        <v>3</v>
      </c>
      <c r="B25" s="108">
        <f>国語!B25</f>
        <v>0</v>
      </c>
      <c r="C25" s="109">
        <f>アンケート集計!U6</f>
        <v>0</v>
      </c>
      <c r="D25" s="23" t="str">
        <f t="shared" ref="D25:D62" si="11">IF(C25&gt;=10,"A",IF(C25&gt;=4,"B","C"))</f>
        <v>C</v>
      </c>
      <c r="E25" s="231"/>
      <c r="F25" s="232"/>
      <c r="G25" s="232"/>
      <c r="H25" s="232"/>
      <c r="I25" s="232"/>
      <c r="J25" s="232"/>
      <c r="K25" s="232"/>
      <c r="L25" s="232"/>
      <c r="M25" s="232"/>
      <c r="N25" s="232"/>
      <c r="O25" s="232"/>
      <c r="P25" s="232"/>
      <c r="Q25" s="232"/>
      <c r="R25" s="284"/>
      <c r="S25" s="253"/>
      <c r="T25" s="232"/>
      <c r="U25" s="232"/>
      <c r="V25" s="232"/>
      <c r="W25" s="232"/>
      <c r="X25" s="232"/>
      <c r="Y25" s="233"/>
      <c r="Z25" s="304"/>
      <c r="AA25" s="232"/>
      <c r="AB25" s="232"/>
      <c r="AC25" s="232"/>
      <c r="AD25" s="232"/>
      <c r="AE25" s="232"/>
      <c r="AF25" s="233"/>
      <c r="AG25" s="253"/>
      <c r="AH25" s="232"/>
      <c r="AI25" s="232"/>
      <c r="AJ25" s="232"/>
      <c r="AK25" s="232"/>
      <c r="AL25" s="232"/>
      <c r="AM25" s="233"/>
      <c r="AN25" s="253"/>
      <c r="AO25" s="232"/>
      <c r="AP25" s="284"/>
      <c r="AQ25" s="231"/>
      <c r="AR25" s="233"/>
      <c r="AS25" s="304"/>
      <c r="AT25" s="232"/>
      <c r="AU25" s="232"/>
      <c r="AV25" s="232"/>
      <c r="AW25" s="233"/>
      <c r="AX25" s="253"/>
      <c r="AY25" s="233"/>
      <c r="AZ25" s="253"/>
      <c r="BA25" s="232"/>
      <c r="BB25" s="265"/>
      <c r="BC25" s="113">
        <f t="shared" ref="BC25:BC62" si="12">SUM(E25:AP25)*2</f>
        <v>0</v>
      </c>
      <c r="BD25" s="358" t="str">
        <f t="shared" ref="BD25:BD62" si="13">IF(BC25&gt;=63,"A",IF(BC25&gt;=37,"B","C"))</f>
        <v>C</v>
      </c>
      <c r="BE25" s="114">
        <f t="shared" ref="BE25:BE62" si="14">SUM(AQ25:BB25)*2</f>
        <v>0</v>
      </c>
      <c r="BF25" s="359" t="str">
        <f t="shared" ref="BF25:BF62" si="15">IF(BE25&gt;=21,"A",IF(BE25&gt;=11,"B","C"))</f>
        <v>C</v>
      </c>
      <c r="BG25" s="113">
        <f t="shared" ref="BG25:BG62" si="16">SUM(E25:R25)*2+SUM(AQ25:AR25)*2</f>
        <v>0</v>
      </c>
      <c r="BH25" s="114">
        <f t="shared" ref="BH25:BH62" si="17">SUM(AN25:AP25)*2</f>
        <v>0</v>
      </c>
      <c r="BI25" s="114">
        <f t="shared" ref="BI25:BI62" si="18">SUM(AG25:AM25)*2+SUM(AZ25:BB25)*2</f>
        <v>0</v>
      </c>
      <c r="BJ25" s="114">
        <f t="shared" ref="BJ25:BJ62" si="19">SUM(S25:Y25)*2+SUM(AS25:AW25)*2</f>
        <v>0</v>
      </c>
      <c r="BK25" s="115">
        <f t="shared" ref="BK25:BK62" si="20">SUM(Z25:AF25)*2+SUM(AX25:AY25)*2</f>
        <v>0</v>
      </c>
      <c r="BL25" s="116">
        <f t="shared" si="1"/>
        <v>0</v>
      </c>
      <c r="BM25" s="508">
        <f t="shared" ref="BM25:BM62" si="21">(BL25-$BL$65)/$BM$65*10+50</f>
        <v>6.4356435643564396</v>
      </c>
      <c r="BN25" s="87"/>
      <c r="BO25" s="198"/>
      <c r="BP25" s="55">
        <f t="shared" ref="BP25:BP62" si="22">A25</f>
        <v>3</v>
      </c>
      <c r="BQ25" s="108">
        <f t="shared" si="3"/>
        <v>0</v>
      </c>
      <c r="BR25" s="570">
        <f t="shared" ref="BR25:BR62" si="23">BC25/76*100</f>
        <v>0</v>
      </c>
      <c r="BS25" s="571" t="str">
        <f t="shared" si="2"/>
        <v>C</v>
      </c>
      <c r="BT25" s="571">
        <f t="shared" ref="BT25:BT62" si="24">BE25/24*100</f>
        <v>0</v>
      </c>
      <c r="BU25" s="572" t="str">
        <f t="shared" si="2"/>
        <v>C</v>
      </c>
      <c r="BV25" s="570">
        <f t="shared" ref="BV25:BV62" si="25">BG25/32*100</f>
        <v>0</v>
      </c>
      <c r="BW25" s="571">
        <f t="shared" ref="BW25:BW62" si="26">BH25/6*100</f>
        <v>0</v>
      </c>
      <c r="BX25" s="571">
        <f t="shared" ref="BX25:BX62" si="27">BI25/20*100</f>
        <v>0</v>
      </c>
      <c r="BY25" s="571">
        <f t="shared" ref="BY25:BY62" si="28">BJ25/24*100</f>
        <v>0</v>
      </c>
      <c r="BZ25" s="572">
        <f t="shared" ref="BZ25:BZ62" si="29">BK25/18*100</f>
        <v>0</v>
      </c>
      <c r="CA25" s="555">
        <f t="shared" ref="CA25:CA62" si="30">SUM(E25:R25)*2</f>
        <v>0</v>
      </c>
      <c r="CB25" s="557">
        <f t="shared" ref="CB25:CB62" si="31">CA25/28*100</f>
        <v>0</v>
      </c>
      <c r="CC25" s="558">
        <f t="shared" ref="CC25:CC62" si="32">SUM(S25:Y25)*2</f>
        <v>0</v>
      </c>
      <c r="CD25" s="557">
        <f t="shared" ref="CD25:CD62" si="33">CC25/14*100</f>
        <v>0</v>
      </c>
      <c r="CE25" s="558">
        <f t="shared" ref="CE25:CE62" si="34">SUM(Z25:AF25)*2</f>
        <v>0</v>
      </c>
      <c r="CF25" s="557">
        <f t="shared" ref="CF25:CF62" si="35">CE25/14*100</f>
        <v>0</v>
      </c>
      <c r="CG25" s="558">
        <f t="shared" ref="CG25:CG62" si="36">SUM(AG25:AM25)*2</f>
        <v>0</v>
      </c>
      <c r="CH25" s="557">
        <f t="shared" ref="CH25:CH62" si="37">CG25/14*100</f>
        <v>0</v>
      </c>
      <c r="CI25" s="558">
        <f t="shared" ref="CI25:CI62" si="38">SUM(AN25:AP25)*2</f>
        <v>0</v>
      </c>
      <c r="CJ25" s="556">
        <f t="shared" ref="CJ25:CJ62" si="39">CI25/6*100</f>
        <v>0</v>
      </c>
      <c r="CK25" s="555">
        <f t="shared" ref="CK25:CK62" si="40">SUM(AQ25:AR25)*2</f>
        <v>0</v>
      </c>
      <c r="CL25" s="557">
        <f t="shared" ref="CL25:CL62" si="41">CK25/4*100</f>
        <v>0</v>
      </c>
      <c r="CM25" s="558">
        <f t="shared" ref="CM25:CM62" si="42">SUM(AS25:AW25)*2</f>
        <v>0</v>
      </c>
      <c r="CN25" s="557">
        <f t="shared" ref="CN25:CN62" si="43">CM25/10*100</f>
        <v>0</v>
      </c>
      <c r="CO25" s="558">
        <f t="shared" ref="CO25:CO62" si="44">SUM(AX25:AY25)*2</f>
        <v>0</v>
      </c>
      <c r="CP25" s="557">
        <f t="shared" ref="CP25:CP62" si="45">CO25/4*100</f>
        <v>0</v>
      </c>
      <c r="CQ25" s="558">
        <f t="shared" ref="CQ25:CQ62" si="46">SUM(AZ25:BB25)*2</f>
        <v>0</v>
      </c>
      <c r="CR25" s="560">
        <f t="shared" ref="CR25:CR62" si="47">CQ25/6*100</f>
        <v>0</v>
      </c>
      <c r="CS25" s="199"/>
      <c r="CT25" s="199"/>
      <c r="CU25" s="199"/>
      <c r="CV25" s="199"/>
      <c r="CW25" s="199"/>
      <c r="CX25" s="199"/>
      <c r="CY25" s="199"/>
      <c r="CZ25" s="199"/>
      <c r="DA25" s="199"/>
      <c r="DB25" s="199"/>
      <c r="DC25" s="199"/>
      <c r="DD25" s="199"/>
      <c r="DE25" s="199"/>
      <c r="DF25" s="199"/>
      <c r="DG25" s="199"/>
      <c r="DH25" s="199"/>
      <c r="DI25" s="37"/>
      <c r="DJ25" s="335">
        <v>3</v>
      </c>
      <c r="DK25" s="334">
        <f t="shared" si="4"/>
        <v>0</v>
      </c>
      <c r="DL25" s="350">
        <f t="shared" si="5"/>
        <v>0</v>
      </c>
      <c r="DM25" s="89">
        <f t="shared" si="6"/>
        <v>0</v>
      </c>
      <c r="DN25" s="209">
        <f t="shared" si="7"/>
        <v>6.4356435643564396</v>
      </c>
      <c r="DO25" s="90"/>
      <c r="DP25" s="743"/>
      <c r="DQ25" s="743"/>
      <c r="DR25" s="743"/>
      <c r="DS25" s="743"/>
      <c r="DT25" s="119"/>
      <c r="DU25" s="119"/>
      <c r="DV25" s="119"/>
      <c r="DW25" s="122"/>
      <c r="DX25" s="119"/>
      <c r="DY25" s="119"/>
      <c r="DZ25" s="119"/>
      <c r="EA25" s="119"/>
      <c r="EB25" s="119"/>
      <c r="EC25" s="344">
        <f t="shared" ref="EC25:ED62" si="48">A25</f>
        <v>3</v>
      </c>
      <c r="ED25" s="347">
        <f t="shared" si="48"/>
        <v>0</v>
      </c>
      <c r="EE25" s="91">
        <f t="shared" si="8"/>
        <v>0</v>
      </c>
      <c r="EF25" s="106">
        <f t="shared" si="9"/>
        <v>0</v>
      </c>
      <c r="EG25" s="93">
        <f t="shared" si="10"/>
        <v>0</v>
      </c>
      <c r="EI25" s="730" t="s">
        <v>118</v>
      </c>
      <c r="EJ25" s="730"/>
      <c r="EK25" s="730"/>
      <c r="EL25" s="730"/>
      <c r="EM25" s="117">
        <f>SUM(EG23:EG62)/$D$63</f>
        <v>0</v>
      </c>
    </row>
    <row r="26" spans="1:144" ht="13.2" customHeight="1" thickBot="1" x14ac:dyDescent="0.25">
      <c r="A26" s="95">
        <v>4</v>
      </c>
      <c r="B26" s="96">
        <f>国語!B26</f>
        <v>0</v>
      </c>
      <c r="C26" s="97">
        <f>アンケート集計!U7</f>
        <v>0</v>
      </c>
      <c r="D26" s="422" t="str">
        <f t="shared" si="11"/>
        <v>C</v>
      </c>
      <c r="E26" s="228"/>
      <c r="F26" s="229"/>
      <c r="G26" s="229"/>
      <c r="H26" s="229"/>
      <c r="I26" s="229"/>
      <c r="J26" s="229"/>
      <c r="K26" s="229"/>
      <c r="L26" s="229"/>
      <c r="M26" s="229"/>
      <c r="N26" s="229"/>
      <c r="O26" s="229"/>
      <c r="P26" s="229"/>
      <c r="Q26" s="229"/>
      <c r="R26" s="283"/>
      <c r="S26" s="252"/>
      <c r="T26" s="229"/>
      <c r="U26" s="229"/>
      <c r="V26" s="229"/>
      <c r="W26" s="229"/>
      <c r="X26" s="229"/>
      <c r="Y26" s="230"/>
      <c r="Z26" s="303"/>
      <c r="AA26" s="229"/>
      <c r="AB26" s="229"/>
      <c r="AC26" s="229"/>
      <c r="AD26" s="229"/>
      <c r="AE26" s="229"/>
      <c r="AF26" s="230"/>
      <c r="AG26" s="252"/>
      <c r="AH26" s="229"/>
      <c r="AI26" s="229"/>
      <c r="AJ26" s="229"/>
      <c r="AK26" s="229"/>
      <c r="AL26" s="229"/>
      <c r="AM26" s="230"/>
      <c r="AN26" s="252"/>
      <c r="AO26" s="229"/>
      <c r="AP26" s="283"/>
      <c r="AQ26" s="228"/>
      <c r="AR26" s="230"/>
      <c r="AS26" s="303"/>
      <c r="AT26" s="229"/>
      <c r="AU26" s="229"/>
      <c r="AV26" s="229"/>
      <c r="AW26" s="230"/>
      <c r="AX26" s="252"/>
      <c r="AY26" s="230"/>
      <c r="AZ26" s="252"/>
      <c r="BA26" s="229"/>
      <c r="BB26" s="264"/>
      <c r="BC26" s="101">
        <f t="shared" si="12"/>
        <v>0</v>
      </c>
      <c r="BD26" s="360" t="str">
        <f t="shared" si="13"/>
        <v>C</v>
      </c>
      <c r="BE26" s="102">
        <f t="shared" si="14"/>
        <v>0</v>
      </c>
      <c r="BF26" s="361" t="str">
        <f t="shared" si="15"/>
        <v>C</v>
      </c>
      <c r="BG26" s="101">
        <f t="shared" si="16"/>
        <v>0</v>
      </c>
      <c r="BH26" s="102">
        <f t="shared" si="17"/>
        <v>0</v>
      </c>
      <c r="BI26" s="102">
        <f t="shared" si="18"/>
        <v>0</v>
      </c>
      <c r="BJ26" s="102">
        <f t="shared" si="19"/>
        <v>0</v>
      </c>
      <c r="BK26" s="103">
        <f t="shared" si="20"/>
        <v>0</v>
      </c>
      <c r="BL26" s="104">
        <f t="shared" si="1"/>
        <v>0</v>
      </c>
      <c r="BM26" s="507">
        <f t="shared" si="21"/>
        <v>6.4356435643564396</v>
      </c>
      <c r="BN26" s="87"/>
      <c r="BO26" s="198"/>
      <c r="BP26" s="95">
        <f t="shared" si="22"/>
        <v>4</v>
      </c>
      <c r="BQ26" s="96">
        <f t="shared" si="3"/>
        <v>0</v>
      </c>
      <c r="BR26" s="561">
        <f t="shared" si="23"/>
        <v>0</v>
      </c>
      <c r="BS26" s="562" t="str">
        <f t="shared" si="2"/>
        <v>C</v>
      </c>
      <c r="BT26" s="562">
        <f t="shared" si="24"/>
        <v>0</v>
      </c>
      <c r="BU26" s="563" t="str">
        <f t="shared" si="2"/>
        <v>C</v>
      </c>
      <c r="BV26" s="561">
        <f t="shared" si="25"/>
        <v>0</v>
      </c>
      <c r="BW26" s="562">
        <f t="shared" si="26"/>
        <v>0</v>
      </c>
      <c r="BX26" s="562">
        <f t="shared" si="27"/>
        <v>0</v>
      </c>
      <c r="BY26" s="562">
        <f t="shared" si="28"/>
        <v>0</v>
      </c>
      <c r="BZ26" s="563">
        <f t="shared" si="29"/>
        <v>0</v>
      </c>
      <c r="CA26" s="564">
        <f t="shared" si="30"/>
        <v>0</v>
      </c>
      <c r="CB26" s="566">
        <f t="shared" si="31"/>
        <v>0</v>
      </c>
      <c r="CC26" s="567">
        <f t="shared" si="32"/>
        <v>0</v>
      </c>
      <c r="CD26" s="566">
        <f t="shared" si="33"/>
        <v>0</v>
      </c>
      <c r="CE26" s="567">
        <f t="shared" si="34"/>
        <v>0</v>
      </c>
      <c r="CF26" s="566">
        <f t="shared" si="35"/>
        <v>0</v>
      </c>
      <c r="CG26" s="567">
        <f t="shared" si="36"/>
        <v>0</v>
      </c>
      <c r="CH26" s="566">
        <f t="shared" si="37"/>
        <v>0</v>
      </c>
      <c r="CI26" s="567">
        <f t="shared" si="38"/>
        <v>0</v>
      </c>
      <c r="CJ26" s="565">
        <f t="shared" si="39"/>
        <v>0</v>
      </c>
      <c r="CK26" s="564">
        <f t="shared" si="40"/>
        <v>0</v>
      </c>
      <c r="CL26" s="566">
        <f t="shared" si="41"/>
        <v>0</v>
      </c>
      <c r="CM26" s="567">
        <f t="shared" si="42"/>
        <v>0</v>
      </c>
      <c r="CN26" s="566">
        <f t="shared" si="43"/>
        <v>0</v>
      </c>
      <c r="CO26" s="567">
        <f t="shared" si="44"/>
        <v>0</v>
      </c>
      <c r="CP26" s="566">
        <f t="shared" si="45"/>
        <v>0</v>
      </c>
      <c r="CQ26" s="567">
        <f t="shared" si="46"/>
        <v>0</v>
      </c>
      <c r="CR26" s="569">
        <f>CQ26/6*100</f>
        <v>0</v>
      </c>
      <c r="CS26" s="199"/>
      <c r="CT26" s="199"/>
      <c r="CU26" s="199"/>
      <c r="CV26" s="199"/>
      <c r="CW26" s="199"/>
      <c r="CX26" s="199"/>
      <c r="CY26" s="199"/>
      <c r="CZ26" s="199"/>
      <c r="DA26" s="199"/>
      <c r="DB26" s="199"/>
      <c r="DC26" s="199"/>
      <c r="DD26" s="199"/>
      <c r="DE26" s="199"/>
      <c r="DF26" s="199"/>
      <c r="DG26" s="199"/>
      <c r="DH26" s="199"/>
      <c r="DI26" s="118"/>
      <c r="DJ26" s="335">
        <v>4</v>
      </c>
      <c r="DK26" s="334">
        <f t="shared" si="4"/>
        <v>0</v>
      </c>
      <c r="DL26" s="350">
        <f t="shared" si="5"/>
        <v>0</v>
      </c>
      <c r="DM26" s="89">
        <f t="shared" si="6"/>
        <v>0</v>
      </c>
      <c r="DN26" s="209">
        <f t="shared" si="7"/>
        <v>6.4356435643564396</v>
      </c>
      <c r="DO26" s="90"/>
      <c r="DP26" s="744" t="s">
        <v>242</v>
      </c>
      <c r="DQ26" s="745"/>
      <c r="DR26" s="745" t="s">
        <v>243</v>
      </c>
      <c r="DS26" s="746"/>
      <c r="DT26" s="139"/>
      <c r="DU26" s="139"/>
      <c r="DV26" s="139"/>
      <c r="DW26" s="140"/>
      <c r="DX26" s="122"/>
      <c r="DY26" s="122"/>
      <c r="DZ26" s="122"/>
      <c r="EA26" s="122"/>
      <c r="EB26" s="122"/>
      <c r="EC26" s="344">
        <f t="shared" si="48"/>
        <v>4</v>
      </c>
      <c r="ED26" s="347">
        <f t="shared" si="48"/>
        <v>0</v>
      </c>
      <c r="EE26" s="91">
        <f t="shared" si="8"/>
        <v>0</v>
      </c>
      <c r="EF26" s="106">
        <f t="shared" si="9"/>
        <v>0</v>
      </c>
      <c r="EG26" s="93">
        <f t="shared" si="10"/>
        <v>0</v>
      </c>
      <c r="EI26" s="94"/>
      <c r="EJ26" s="94"/>
      <c r="EK26" s="94"/>
      <c r="EL26" s="94"/>
      <c r="EM26" s="94"/>
      <c r="EN26" s="94"/>
    </row>
    <row r="27" spans="1:144" ht="13.2" customHeight="1" x14ac:dyDescent="0.2">
      <c r="A27" s="55">
        <v>5</v>
      </c>
      <c r="B27" s="108">
        <f>国語!B27</f>
        <v>0</v>
      </c>
      <c r="C27" s="109">
        <f>アンケート集計!U8</f>
        <v>0</v>
      </c>
      <c r="D27" s="23" t="str">
        <f t="shared" si="11"/>
        <v>C</v>
      </c>
      <c r="E27" s="231"/>
      <c r="F27" s="232"/>
      <c r="G27" s="232"/>
      <c r="H27" s="232"/>
      <c r="I27" s="232"/>
      <c r="J27" s="232"/>
      <c r="K27" s="232"/>
      <c r="L27" s="232"/>
      <c r="M27" s="232"/>
      <c r="N27" s="232"/>
      <c r="O27" s="232"/>
      <c r="P27" s="232"/>
      <c r="Q27" s="232"/>
      <c r="R27" s="284"/>
      <c r="S27" s="253"/>
      <c r="T27" s="232"/>
      <c r="U27" s="232"/>
      <c r="V27" s="232"/>
      <c r="W27" s="232"/>
      <c r="X27" s="232"/>
      <c r="Y27" s="233"/>
      <c r="Z27" s="304"/>
      <c r="AA27" s="232"/>
      <c r="AB27" s="232"/>
      <c r="AC27" s="232"/>
      <c r="AD27" s="232"/>
      <c r="AE27" s="232"/>
      <c r="AF27" s="233"/>
      <c r="AG27" s="253"/>
      <c r="AH27" s="232"/>
      <c r="AI27" s="232"/>
      <c r="AJ27" s="232"/>
      <c r="AK27" s="232"/>
      <c r="AL27" s="232"/>
      <c r="AM27" s="233"/>
      <c r="AN27" s="253"/>
      <c r="AO27" s="232"/>
      <c r="AP27" s="284"/>
      <c r="AQ27" s="231"/>
      <c r="AR27" s="233"/>
      <c r="AS27" s="304"/>
      <c r="AT27" s="232"/>
      <c r="AU27" s="232"/>
      <c r="AV27" s="232"/>
      <c r="AW27" s="233"/>
      <c r="AX27" s="253"/>
      <c r="AY27" s="233"/>
      <c r="AZ27" s="253"/>
      <c r="BA27" s="232"/>
      <c r="BB27" s="265"/>
      <c r="BC27" s="113">
        <f t="shared" si="12"/>
        <v>0</v>
      </c>
      <c r="BD27" s="358" t="str">
        <f t="shared" si="13"/>
        <v>C</v>
      </c>
      <c r="BE27" s="114">
        <f t="shared" si="14"/>
        <v>0</v>
      </c>
      <c r="BF27" s="359" t="str">
        <f t="shared" si="15"/>
        <v>C</v>
      </c>
      <c r="BG27" s="113">
        <f t="shared" si="16"/>
        <v>0</v>
      </c>
      <c r="BH27" s="114">
        <f t="shared" si="17"/>
        <v>0</v>
      </c>
      <c r="BI27" s="114">
        <f t="shared" si="18"/>
        <v>0</v>
      </c>
      <c r="BJ27" s="114">
        <f t="shared" si="19"/>
        <v>0</v>
      </c>
      <c r="BK27" s="115">
        <f t="shared" si="20"/>
        <v>0</v>
      </c>
      <c r="BL27" s="116">
        <f t="shared" si="1"/>
        <v>0</v>
      </c>
      <c r="BM27" s="508">
        <f t="shared" si="21"/>
        <v>6.4356435643564396</v>
      </c>
      <c r="BN27" s="87"/>
      <c r="BO27" s="198"/>
      <c r="BP27" s="55">
        <f t="shared" si="22"/>
        <v>5</v>
      </c>
      <c r="BQ27" s="108">
        <f t="shared" si="3"/>
        <v>0</v>
      </c>
      <c r="BR27" s="570">
        <f t="shared" si="23"/>
        <v>0</v>
      </c>
      <c r="BS27" s="571" t="str">
        <f t="shared" si="2"/>
        <v>C</v>
      </c>
      <c r="BT27" s="571">
        <f t="shared" si="24"/>
        <v>0</v>
      </c>
      <c r="BU27" s="572" t="str">
        <f t="shared" si="2"/>
        <v>C</v>
      </c>
      <c r="BV27" s="570">
        <f t="shared" si="25"/>
        <v>0</v>
      </c>
      <c r="BW27" s="571">
        <f t="shared" si="26"/>
        <v>0</v>
      </c>
      <c r="BX27" s="571">
        <f t="shared" si="27"/>
        <v>0</v>
      </c>
      <c r="BY27" s="571">
        <f t="shared" si="28"/>
        <v>0</v>
      </c>
      <c r="BZ27" s="572">
        <f t="shared" si="29"/>
        <v>0</v>
      </c>
      <c r="CA27" s="555">
        <f t="shared" si="30"/>
        <v>0</v>
      </c>
      <c r="CB27" s="557">
        <f t="shared" si="31"/>
        <v>0</v>
      </c>
      <c r="CC27" s="558">
        <f t="shared" si="32"/>
        <v>0</v>
      </c>
      <c r="CD27" s="557">
        <f t="shared" si="33"/>
        <v>0</v>
      </c>
      <c r="CE27" s="558">
        <f t="shared" si="34"/>
        <v>0</v>
      </c>
      <c r="CF27" s="557">
        <f t="shared" si="35"/>
        <v>0</v>
      </c>
      <c r="CG27" s="558">
        <f t="shared" si="36"/>
        <v>0</v>
      </c>
      <c r="CH27" s="557">
        <f t="shared" si="37"/>
        <v>0</v>
      </c>
      <c r="CI27" s="558">
        <f t="shared" si="38"/>
        <v>0</v>
      </c>
      <c r="CJ27" s="556">
        <f t="shared" si="39"/>
        <v>0</v>
      </c>
      <c r="CK27" s="555">
        <f t="shared" si="40"/>
        <v>0</v>
      </c>
      <c r="CL27" s="557">
        <f t="shared" si="41"/>
        <v>0</v>
      </c>
      <c r="CM27" s="558">
        <f t="shared" si="42"/>
        <v>0</v>
      </c>
      <c r="CN27" s="557">
        <f t="shared" si="43"/>
        <v>0</v>
      </c>
      <c r="CO27" s="558">
        <f t="shared" si="44"/>
        <v>0</v>
      </c>
      <c r="CP27" s="557">
        <f t="shared" si="45"/>
        <v>0</v>
      </c>
      <c r="CQ27" s="558">
        <f t="shared" si="46"/>
        <v>0</v>
      </c>
      <c r="CR27" s="560">
        <f t="shared" si="47"/>
        <v>0</v>
      </c>
      <c r="CS27" s="199"/>
      <c r="CT27" s="199"/>
      <c r="CU27" s="199"/>
      <c r="CV27" s="199"/>
      <c r="CW27" s="199"/>
      <c r="CX27" s="199"/>
      <c r="CY27" s="199"/>
      <c r="CZ27" s="199"/>
      <c r="DA27" s="199"/>
      <c r="DB27" s="199"/>
      <c r="DC27" s="199"/>
      <c r="DD27" s="199"/>
      <c r="DE27" s="199"/>
      <c r="DF27" s="199"/>
      <c r="DG27" s="199"/>
      <c r="DH27" s="199"/>
      <c r="DI27" s="118"/>
      <c r="DJ27" s="335">
        <v>5</v>
      </c>
      <c r="DK27" s="334">
        <f t="shared" si="4"/>
        <v>0</v>
      </c>
      <c r="DL27" s="350">
        <f t="shared" si="5"/>
        <v>0</v>
      </c>
      <c r="DM27" s="89">
        <f t="shared" si="6"/>
        <v>0</v>
      </c>
      <c r="DN27" s="209">
        <f t="shared" si="7"/>
        <v>6.4356435643564396</v>
      </c>
      <c r="DO27" s="90"/>
      <c r="DP27" s="747" t="s">
        <v>244</v>
      </c>
      <c r="DQ27" s="748"/>
      <c r="DR27" s="749">
        <f>COUNTIF($DM$23:$DM$62,"&gt;=0")-COUNTIF($DM$23:$DM$62,"&gt;=11")</f>
        <v>40</v>
      </c>
      <c r="DS27" s="750"/>
      <c r="DT27" s="119"/>
      <c r="DU27" s="119"/>
      <c r="EC27" s="344">
        <f t="shared" si="48"/>
        <v>5</v>
      </c>
      <c r="ED27" s="347">
        <f t="shared" si="48"/>
        <v>0</v>
      </c>
      <c r="EE27" s="91">
        <f t="shared" si="8"/>
        <v>0</v>
      </c>
      <c r="EF27" s="106">
        <f t="shared" si="9"/>
        <v>0</v>
      </c>
      <c r="EG27" s="93">
        <f t="shared" si="10"/>
        <v>0</v>
      </c>
      <c r="EI27" s="730" t="s">
        <v>119</v>
      </c>
      <c r="EJ27" s="730"/>
      <c r="EK27" s="730"/>
      <c r="EL27" s="730"/>
      <c r="EM27" s="730"/>
      <c r="EN27" s="120">
        <f>EM25^(1/2)</f>
        <v>0</v>
      </c>
    </row>
    <row r="28" spans="1:144" ht="13.2" customHeight="1" x14ac:dyDescent="0.2">
      <c r="A28" s="95">
        <v>6</v>
      </c>
      <c r="B28" s="96">
        <f>国語!B28</f>
        <v>0</v>
      </c>
      <c r="C28" s="97">
        <f>アンケート集計!U9</f>
        <v>0</v>
      </c>
      <c r="D28" s="422" t="str">
        <f t="shared" si="11"/>
        <v>C</v>
      </c>
      <c r="E28" s="228"/>
      <c r="F28" s="229"/>
      <c r="G28" s="229"/>
      <c r="H28" s="229"/>
      <c r="I28" s="229"/>
      <c r="J28" s="229"/>
      <c r="K28" s="229"/>
      <c r="L28" s="229"/>
      <c r="M28" s="229"/>
      <c r="N28" s="229"/>
      <c r="O28" s="229"/>
      <c r="P28" s="229"/>
      <c r="Q28" s="229"/>
      <c r="R28" s="283"/>
      <c r="S28" s="252"/>
      <c r="T28" s="229"/>
      <c r="U28" s="229"/>
      <c r="V28" s="229"/>
      <c r="W28" s="229"/>
      <c r="X28" s="229"/>
      <c r="Y28" s="230"/>
      <c r="Z28" s="303"/>
      <c r="AA28" s="229"/>
      <c r="AB28" s="229"/>
      <c r="AC28" s="229"/>
      <c r="AD28" s="229"/>
      <c r="AE28" s="229"/>
      <c r="AF28" s="230"/>
      <c r="AG28" s="252"/>
      <c r="AH28" s="229"/>
      <c r="AI28" s="229"/>
      <c r="AJ28" s="229"/>
      <c r="AK28" s="229"/>
      <c r="AL28" s="229"/>
      <c r="AM28" s="230"/>
      <c r="AN28" s="252"/>
      <c r="AO28" s="229"/>
      <c r="AP28" s="283"/>
      <c r="AQ28" s="228"/>
      <c r="AR28" s="230"/>
      <c r="AS28" s="303"/>
      <c r="AT28" s="229"/>
      <c r="AU28" s="229"/>
      <c r="AV28" s="229"/>
      <c r="AW28" s="230"/>
      <c r="AX28" s="252"/>
      <c r="AY28" s="230"/>
      <c r="AZ28" s="252"/>
      <c r="BA28" s="229"/>
      <c r="BB28" s="264"/>
      <c r="BC28" s="101">
        <f t="shared" si="12"/>
        <v>0</v>
      </c>
      <c r="BD28" s="360" t="str">
        <f t="shared" si="13"/>
        <v>C</v>
      </c>
      <c r="BE28" s="102">
        <f t="shared" si="14"/>
        <v>0</v>
      </c>
      <c r="BF28" s="361" t="str">
        <f t="shared" si="15"/>
        <v>C</v>
      </c>
      <c r="BG28" s="101">
        <f t="shared" si="16"/>
        <v>0</v>
      </c>
      <c r="BH28" s="102">
        <f t="shared" si="17"/>
        <v>0</v>
      </c>
      <c r="BI28" s="102">
        <f t="shared" si="18"/>
        <v>0</v>
      </c>
      <c r="BJ28" s="102">
        <f t="shared" si="19"/>
        <v>0</v>
      </c>
      <c r="BK28" s="103">
        <f t="shared" si="20"/>
        <v>0</v>
      </c>
      <c r="BL28" s="104">
        <f t="shared" si="1"/>
        <v>0</v>
      </c>
      <c r="BM28" s="507">
        <f t="shared" si="21"/>
        <v>6.4356435643564396</v>
      </c>
      <c r="BN28" s="87"/>
      <c r="BO28" s="198"/>
      <c r="BP28" s="95">
        <f t="shared" si="22"/>
        <v>6</v>
      </c>
      <c r="BQ28" s="96">
        <f t="shared" si="3"/>
        <v>0</v>
      </c>
      <c r="BR28" s="561">
        <f t="shared" si="23"/>
        <v>0</v>
      </c>
      <c r="BS28" s="562" t="str">
        <f t="shared" si="2"/>
        <v>C</v>
      </c>
      <c r="BT28" s="562">
        <f t="shared" si="24"/>
        <v>0</v>
      </c>
      <c r="BU28" s="563" t="str">
        <f t="shared" si="2"/>
        <v>C</v>
      </c>
      <c r="BV28" s="561">
        <f t="shared" si="25"/>
        <v>0</v>
      </c>
      <c r="BW28" s="562">
        <f t="shared" si="26"/>
        <v>0</v>
      </c>
      <c r="BX28" s="562">
        <f t="shared" si="27"/>
        <v>0</v>
      </c>
      <c r="BY28" s="562">
        <f t="shared" si="28"/>
        <v>0</v>
      </c>
      <c r="BZ28" s="563">
        <f t="shared" si="29"/>
        <v>0</v>
      </c>
      <c r="CA28" s="564">
        <f t="shared" si="30"/>
        <v>0</v>
      </c>
      <c r="CB28" s="566">
        <f t="shared" si="31"/>
        <v>0</v>
      </c>
      <c r="CC28" s="567">
        <f t="shared" si="32"/>
        <v>0</v>
      </c>
      <c r="CD28" s="566">
        <f t="shared" si="33"/>
        <v>0</v>
      </c>
      <c r="CE28" s="567">
        <f t="shared" si="34"/>
        <v>0</v>
      </c>
      <c r="CF28" s="566">
        <f t="shared" si="35"/>
        <v>0</v>
      </c>
      <c r="CG28" s="567">
        <f t="shared" si="36"/>
        <v>0</v>
      </c>
      <c r="CH28" s="566">
        <f t="shared" si="37"/>
        <v>0</v>
      </c>
      <c r="CI28" s="567">
        <f t="shared" si="38"/>
        <v>0</v>
      </c>
      <c r="CJ28" s="565">
        <f t="shared" si="39"/>
        <v>0</v>
      </c>
      <c r="CK28" s="564">
        <f t="shared" si="40"/>
        <v>0</v>
      </c>
      <c r="CL28" s="566">
        <f t="shared" si="41"/>
        <v>0</v>
      </c>
      <c r="CM28" s="567">
        <f t="shared" si="42"/>
        <v>0</v>
      </c>
      <c r="CN28" s="566">
        <f t="shared" si="43"/>
        <v>0</v>
      </c>
      <c r="CO28" s="567">
        <f t="shared" si="44"/>
        <v>0</v>
      </c>
      <c r="CP28" s="566">
        <f t="shared" si="45"/>
        <v>0</v>
      </c>
      <c r="CQ28" s="567">
        <f t="shared" si="46"/>
        <v>0</v>
      </c>
      <c r="CR28" s="569">
        <f t="shared" si="47"/>
        <v>0</v>
      </c>
      <c r="CS28" s="199"/>
      <c r="CT28" s="199"/>
      <c r="CU28" s="199"/>
      <c r="CV28" s="199"/>
      <c r="CW28" s="199"/>
      <c r="CX28" s="199"/>
      <c r="CY28" s="199"/>
      <c r="CZ28" s="199"/>
      <c r="DA28" s="199"/>
      <c r="DB28" s="199"/>
      <c r="DC28" s="199"/>
      <c r="DD28" s="199"/>
      <c r="DE28" s="199"/>
      <c r="DF28" s="199"/>
      <c r="DG28" s="199"/>
      <c r="DH28" s="199"/>
      <c r="DI28" s="118"/>
      <c r="DJ28" s="335">
        <v>6</v>
      </c>
      <c r="DK28" s="334">
        <f t="shared" si="4"/>
        <v>0</v>
      </c>
      <c r="DL28" s="350">
        <f t="shared" si="5"/>
        <v>0</v>
      </c>
      <c r="DM28" s="89">
        <f t="shared" si="6"/>
        <v>0</v>
      </c>
      <c r="DN28" s="209">
        <f t="shared" si="7"/>
        <v>6.4356435643564396</v>
      </c>
      <c r="DO28" s="90"/>
      <c r="DP28" s="605" t="s">
        <v>245</v>
      </c>
      <c r="DQ28" s="606"/>
      <c r="DR28" s="607">
        <f>COUNTIF($DM$23:$DM$62,"&gt;=11")-COUNTIF($DM$23:$DM$62,"&gt;=21")</f>
        <v>0</v>
      </c>
      <c r="DS28" s="608"/>
      <c r="DT28" s="136"/>
      <c r="DU28" s="119"/>
      <c r="DV28" s="122"/>
      <c r="DW28" s="125"/>
      <c r="DX28" s="125"/>
      <c r="EC28" s="344">
        <f t="shared" si="48"/>
        <v>6</v>
      </c>
      <c r="ED28" s="347">
        <f t="shared" si="48"/>
        <v>0</v>
      </c>
      <c r="EE28" s="91">
        <f t="shared" si="8"/>
        <v>0</v>
      </c>
      <c r="EF28" s="106">
        <f t="shared" si="9"/>
        <v>0</v>
      </c>
      <c r="EG28" s="93">
        <f t="shared" si="10"/>
        <v>0</v>
      </c>
    </row>
    <row r="29" spans="1:144" ht="13.2" customHeight="1" x14ac:dyDescent="0.2">
      <c r="A29" s="55">
        <v>7</v>
      </c>
      <c r="B29" s="108">
        <f>国語!B29</f>
        <v>0</v>
      </c>
      <c r="C29" s="109">
        <f>アンケート集計!U10</f>
        <v>0</v>
      </c>
      <c r="D29" s="23" t="str">
        <f t="shared" si="11"/>
        <v>C</v>
      </c>
      <c r="E29" s="231"/>
      <c r="F29" s="232"/>
      <c r="G29" s="232"/>
      <c r="H29" s="232"/>
      <c r="I29" s="232"/>
      <c r="J29" s="232"/>
      <c r="K29" s="232"/>
      <c r="L29" s="232"/>
      <c r="M29" s="232"/>
      <c r="N29" s="232"/>
      <c r="O29" s="232"/>
      <c r="P29" s="232"/>
      <c r="Q29" s="232"/>
      <c r="R29" s="284"/>
      <c r="S29" s="253"/>
      <c r="T29" s="232"/>
      <c r="U29" s="232"/>
      <c r="V29" s="232"/>
      <c r="W29" s="232"/>
      <c r="X29" s="232"/>
      <c r="Y29" s="233"/>
      <c r="Z29" s="304"/>
      <c r="AA29" s="232"/>
      <c r="AB29" s="232"/>
      <c r="AC29" s="232"/>
      <c r="AD29" s="232"/>
      <c r="AE29" s="232"/>
      <c r="AF29" s="233"/>
      <c r="AG29" s="253"/>
      <c r="AH29" s="232"/>
      <c r="AI29" s="232"/>
      <c r="AJ29" s="232"/>
      <c r="AK29" s="232"/>
      <c r="AL29" s="232"/>
      <c r="AM29" s="233"/>
      <c r="AN29" s="253"/>
      <c r="AO29" s="232"/>
      <c r="AP29" s="284"/>
      <c r="AQ29" s="231"/>
      <c r="AR29" s="233"/>
      <c r="AS29" s="304"/>
      <c r="AT29" s="232"/>
      <c r="AU29" s="232"/>
      <c r="AV29" s="232"/>
      <c r="AW29" s="233"/>
      <c r="AX29" s="253"/>
      <c r="AY29" s="233"/>
      <c r="AZ29" s="253"/>
      <c r="BA29" s="232"/>
      <c r="BB29" s="265"/>
      <c r="BC29" s="113">
        <f t="shared" si="12"/>
        <v>0</v>
      </c>
      <c r="BD29" s="358" t="str">
        <f t="shared" si="13"/>
        <v>C</v>
      </c>
      <c r="BE29" s="114">
        <f t="shared" si="14"/>
        <v>0</v>
      </c>
      <c r="BF29" s="359" t="str">
        <f t="shared" si="15"/>
        <v>C</v>
      </c>
      <c r="BG29" s="113">
        <f t="shared" si="16"/>
        <v>0</v>
      </c>
      <c r="BH29" s="114">
        <f t="shared" si="17"/>
        <v>0</v>
      </c>
      <c r="BI29" s="114">
        <f t="shared" si="18"/>
        <v>0</v>
      </c>
      <c r="BJ29" s="114">
        <f t="shared" si="19"/>
        <v>0</v>
      </c>
      <c r="BK29" s="115">
        <f t="shared" si="20"/>
        <v>0</v>
      </c>
      <c r="BL29" s="116">
        <f t="shared" si="1"/>
        <v>0</v>
      </c>
      <c r="BM29" s="508">
        <f t="shared" si="21"/>
        <v>6.4356435643564396</v>
      </c>
      <c r="BN29" s="87"/>
      <c r="BO29" s="198"/>
      <c r="BP29" s="55">
        <f t="shared" si="22"/>
        <v>7</v>
      </c>
      <c r="BQ29" s="108">
        <f t="shared" si="3"/>
        <v>0</v>
      </c>
      <c r="BR29" s="570">
        <f t="shared" si="23"/>
        <v>0</v>
      </c>
      <c r="BS29" s="571" t="str">
        <f t="shared" si="2"/>
        <v>C</v>
      </c>
      <c r="BT29" s="571">
        <f t="shared" si="24"/>
        <v>0</v>
      </c>
      <c r="BU29" s="572" t="str">
        <f t="shared" si="2"/>
        <v>C</v>
      </c>
      <c r="BV29" s="570">
        <f>BG29/32*100</f>
        <v>0</v>
      </c>
      <c r="BW29" s="571">
        <f t="shared" si="26"/>
        <v>0</v>
      </c>
      <c r="BX29" s="571">
        <f t="shared" si="27"/>
        <v>0</v>
      </c>
      <c r="BY29" s="571">
        <f t="shared" si="28"/>
        <v>0</v>
      </c>
      <c r="BZ29" s="572">
        <f t="shared" si="29"/>
        <v>0</v>
      </c>
      <c r="CA29" s="555">
        <f t="shared" si="30"/>
        <v>0</v>
      </c>
      <c r="CB29" s="557">
        <f t="shared" si="31"/>
        <v>0</v>
      </c>
      <c r="CC29" s="558">
        <f t="shared" si="32"/>
        <v>0</v>
      </c>
      <c r="CD29" s="557">
        <f>CC29/14*100</f>
        <v>0</v>
      </c>
      <c r="CE29" s="558">
        <f t="shared" si="34"/>
        <v>0</v>
      </c>
      <c r="CF29" s="557">
        <f t="shared" si="35"/>
        <v>0</v>
      </c>
      <c r="CG29" s="558">
        <f t="shared" si="36"/>
        <v>0</v>
      </c>
      <c r="CH29" s="557">
        <f t="shared" si="37"/>
        <v>0</v>
      </c>
      <c r="CI29" s="558">
        <f t="shared" si="38"/>
        <v>0</v>
      </c>
      <c r="CJ29" s="556">
        <f t="shared" si="39"/>
        <v>0</v>
      </c>
      <c r="CK29" s="555">
        <f t="shared" si="40"/>
        <v>0</v>
      </c>
      <c r="CL29" s="557">
        <f t="shared" si="41"/>
        <v>0</v>
      </c>
      <c r="CM29" s="558">
        <f t="shared" si="42"/>
        <v>0</v>
      </c>
      <c r="CN29" s="557">
        <f t="shared" si="43"/>
        <v>0</v>
      </c>
      <c r="CO29" s="558">
        <f t="shared" si="44"/>
        <v>0</v>
      </c>
      <c r="CP29" s="557">
        <f t="shared" si="45"/>
        <v>0</v>
      </c>
      <c r="CQ29" s="558">
        <f t="shared" si="46"/>
        <v>0</v>
      </c>
      <c r="CR29" s="560">
        <f t="shared" si="47"/>
        <v>0</v>
      </c>
      <c r="CS29" s="199"/>
      <c r="CT29" s="199"/>
      <c r="CU29" s="199"/>
      <c r="CV29" s="199"/>
      <c r="CW29" s="199"/>
      <c r="CX29" s="199"/>
      <c r="CY29" s="199"/>
      <c r="CZ29" s="199"/>
      <c r="DA29" s="199"/>
      <c r="DB29" s="199"/>
      <c r="DC29" s="199"/>
      <c r="DD29" s="199"/>
      <c r="DE29" s="199"/>
      <c r="DF29" s="199"/>
      <c r="DG29" s="199"/>
      <c r="DH29" s="199"/>
      <c r="DI29" s="118"/>
      <c r="DJ29" s="335">
        <v>7</v>
      </c>
      <c r="DK29" s="334">
        <f t="shared" si="4"/>
        <v>0</v>
      </c>
      <c r="DL29" s="350">
        <f t="shared" si="5"/>
        <v>0</v>
      </c>
      <c r="DM29" s="89">
        <f t="shared" si="6"/>
        <v>0</v>
      </c>
      <c r="DN29" s="209">
        <f t="shared" si="7"/>
        <v>6.4356435643564396</v>
      </c>
      <c r="DO29" s="90"/>
      <c r="DP29" s="609" t="s">
        <v>246</v>
      </c>
      <c r="DQ29" s="610"/>
      <c r="DR29" s="607">
        <f>COUNTIF($DM$23:$DM$62,"&gt;=21")-COUNTIF($DM$23:$DM$62,"&gt;=31")</f>
        <v>0</v>
      </c>
      <c r="DS29" s="608"/>
      <c r="DT29" s="136"/>
      <c r="DU29" s="119"/>
      <c r="DV29" s="122"/>
      <c r="DW29" s="125"/>
      <c r="DX29" s="125"/>
      <c r="EC29" s="344">
        <f t="shared" si="48"/>
        <v>7</v>
      </c>
      <c r="ED29" s="347">
        <f t="shared" si="48"/>
        <v>0</v>
      </c>
      <c r="EE29" s="91">
        <f t="shared" si="8"/>
        <v>0</v>
      </c>
      <c r="EF29" s="106">
        <f t="shared" si="9"/>
        <v>0</v>
      </c>
      <c r="EG29" s="93">
        <f t="shared" si="10"/>
        <v>0</v>
      </c>
      <c r="EJ29" s="123" t="s">
        <v>120</v>
      </c>
      <c r="EK29" s="124" t="s">
        <v>121</v>
      </c>
      <c r="EL29" s="125" t="s">
        <v>122</v>
      </c>
    </row>
    <row r="30" spans="1:144" ht="13.2" customHeight="1" x14ac:dyDescent="0.2">
      <c r="A30" s="95">
        <v>8</v>
      </c>
      <c r="B30" s="96">
        <f>国語!B30</f>
        <v>0</v>
      </c>
      <c r="C30" s="97">
        <f>アンケート集計!U11</f>
        <v>0</v>
      </c>
      <c r="D30" s="422" t="str">
        <f t="shared" si="11"/>
        <v>C</v>
      </c>
      <c r="E30" s="228"/>
      <c r="F30" s="229"/>
      <c r="G30" s="229"/>
      <c r="H30" s="229"/>
      <c r="I30" s="229"/>
      <c r="J30" s="229"/>
      <c r="K30" s="229"/>
      <c r="L30" s="229"/>
      <c r="M30" s="229"/>
      <c r="N30" s="229"/>
      <c r="O30" s="229"/>
      <c r="P30" s="229"/>
      <c r="Q30" s="229"/>
      <c r="R30" s="283"/>
      <c r="S30" s="252"/>
      <c r="T30" s="229"/>
      <c r="U30" s="229"/>
      <c r="V30" s="229"/>
      <c r="W30" s="229"/>
      <c r="X30" s="229"/>
      <c r="Y30" s="230"/>
      <c r="Z30" s="303"/>
      <c r="AA30" s="229"/>
      <c r="AB30" s="229"/>
      <c r="AC30" s="229"/>
      <c r="AD30" s="229"/>
      <c r="AE30" s="229"/>
      <c r="AF30" s="230"/>
      <c r="AG30" s="252"/>
      <c r="AH30" s="229"/>
      <c r="AI30" s="229"/>
      <c r="AJ30" s="229"/>
      <c r="AK30" s="229"/>
      <c r="AL30" s="229"/>
      <c r="AM30" s="230"/>
      <c r="AN30" s="252"/>
      <c r="AO30" s="229"/>
      <c r="AP30" s="283"/>
      <c r="AQ30" s="228"/>
      <c r="AR30" s="230"/>
      <c r="AS30" s="303"/>
      <c r="AT30" s="229"/>
      <c r="AU30" s="229"/>
      <c r="AV30" s="229"/>
      <c r="AW30" s="230"/>
      <c r="AX30" s="252"/>
      <c r="AY30" s="230"/>
      <c r="AZ30" s="252"/>
      <c r="BA30" s="229"/>
      <c r="BB30" s="264"/>
      <c r="BC30" s="101">
        <f t="shared" si="12"/>
        <v>0</v>
      </c>
      <c r="BD30" s="360" t="str">
        <f t="shared" si="13"/>
        <v>C</v>
      </c>
      <c r="BE30" s="102">
        <f t="shared" si="14"/>
        <v>0</v>
      </c>
      <c r="BF30" s="361" t="str">
        <f t="shared" si="15"/>
        <v>C</v>
      </c>
      <c r="BG30" s="101">
        <f t="shared" si="16"/>
        <v>0</v>
      </c>
      <c r="BH30" s="102">
        <f t="shared" si="17"/>
        <v>0</v>
      </c>
      <c r="BI30" s="102">
        <f t="shared" si="18"/>
        <v>0</v>
      </c>
      <c r="BJ30" s="102">
        <f t="shared" si="19"/>
        <v>0</v>
      </c>
      <c r="BK30" s="103">
        <f t="shared" si="20"/>
        <v>0</v>
      </c>
      <c r="BL30" s="104">
        <f t="shared" si="1"/>
        <v>0</v>
      </c>
      <c r="BM30" s="507">
        <f t="shared" si="21"/>
        <v>6.4356435643564396</v>
      </c>
      <c r="BN30" s="87"/>
      <c r="BO30" s="198"/>
      <c r="BP30" s="95">
        <f t="shared" si="22"/>
        <v>8</v>
      </c>
      <c r="BQ30" s="96">
        <f t="shared" si="3"/>
        <v>0</v>
      </c>
      <c r="BR30" s="561">
        <f t="shared" si="23"/>
        <v>0</v>
      </c>
      <c r="BS30" s="562" t="str">
        <f t="shared" si="2"/>
        <v>C</v>
      </c>
      <c r="BT30" s="562">
        <f t="shared" si="24"/>
        <v>0</v>
      </c>
      <c r="BU30" s="563" t="str">
        <f t="shared" si="2"/>
        <v>C</v>
      </c>
      <c r="BV30" s="561">
        <f t="shared" si="25"/>
        <v>0</v>
      </c>
      <c r="BW30" s="562">
        <f t="shared" si="26"/>
        <v>0</v>
      </c>
      <c r="BX30" s="562">
        <f t="shared" si="27"/>
        <v>0</v>
      </c>
      <c r="BY30" s="562">
        <f t="shared" si="28"/>
        <v>0</v>
      </c>
      <c r="BZ30" s="563">
        <f t="shared" si="29"/>
        <v>0</v>
      </c>
      <c r="CA30" s="564">
        <f t="shared" si="30"/>
        <v>0</v>
      </c>
      <c r="CB30" s="566">
        <f t="shared" si="31"/>
        <v>0</v>
      </c>
      <c r="CC30" s="567">
        <f t="shared" si="32"/>
        <v>0</v>
      </c>
      <c r="CD30" s="566">
        <f t="shared" si="33"/>
        <v>0</v>
      </c>
      <c r="CE30" s="567">
        <f t="shared" si="34"/>
        <v>0</v>
      </c>
      <c r="CF30" s="566">
        <f t="shared" si="35"/>
        <v>0</v>
      </c>
      <c r="CG30" s="567">
        <f t="shared" si="36"/>
        <v>0</v>
      </c>
      <c r="CH30" s="566">
        <f t="shared" si="37"/>
        <v>0</v>
      </c>
      <c r="CI30" s="567">
        <f t="shared" si="38"/>
        <v>0</v>
      </c>
      <c r="CJ30" s="565">
        <f t="shared" si="39"/>
        <v>0</v>
      </c>
      <c r="CK30" s="564">
        <f t="shared" si="40"/>
        <v>0</v>
      </c>
      <c r="CL30" s="566">
        <f t="shared" si="41"/>
        <v>0</v>
      </c>
      <c r="CM30" s="567">
        <f t="shared" si="42"/>
        <v>0</v>
      </c>
      <c r="CN30" s="566">
        <f t="shared" si="43"/>
        <v>0</v>
      </c>
      <c r="CO30" s="567">
        <f t="shared" si="44"/>
        <v>0</v>
      </c>
      <c r="CP30" s="566">
        <f t="shared" si="45"/>
        <v>0</v>
      </c>
      <c r="CQ30" s="567">
        <f t="shared" si="46"/>
        <v>0</v>
      </c>
      <c r="CR30" s="569">
        <f t="shared" si="47"/>
        <v>0</v>
      </c>
      <c r="CS30" s="199"/>
      <c r="CT30" s="199"/>
      <c r="CU30" s="199"/>
      <c r="CV30" s="199"/>
      <c r="CW30" s="199"/>
      <c r="CX30" s="199"/>
      <c r="CY30" s="199"/>
      <c r="CZ30" s="199"/>
      <c r="DA30" s="199"/>
      <c r="DB30" s="199"/>
      <c r="DC30" s="199"/>
      <c r="DD30" s="199"/>
      <c r="DE30" s="199"/>
      <c r="DF30" s="199"/>
      <c r="DG30" s="199"/>
      <c r="DH30" s="199"/>
      <c r="DI30" s="118"/>
      <c r="DJ30" s="335">
        <v>8</v>
      </c>
      <c r="DK30" s="334">
        <f t="shared" si="4"/>
        <v>0</v>
      </c>
      <c r="DL30" s="350">
        <f t="shared" si="5"/>
        <v>0</v>
      </c>
      <c r="DM30" s="89">
        <f t="shared" si="6"/>
        <v>0</v>
      </c>
      <c r="DN30" s="209">
        <f t="shared" si="7"/>
        <v>6.4356435643564396</v>
      </c>
      <c r="DO30" s="90"/>
      <c r="DP30" s="609" t="s">
        <v>247</v>
      </c>
      <c r="DQ30" s="610"/>
      <c r="DR30" s="607">
        <f>COUNTIF($DM$23:$DM$62,"&gt;=31")-COUNTIF($DM$23:$DM$62,"&gt;=41")</f>
        <v>0</v>
      </c>
      <c r="DS30" s="608"/>
      <c r="DT30" s="136"/>
      <c r="DU30" s="119"/>
      <c r="DV30" s="122"/>
      <c r="DW30" s="125"/>
      <c r="DX30" s="125"/>
      <c r="EC30" s="344">
        <f t="shared" si="48"/>
        <v>8</v>
      </c>
      <c r="ED30" s="347">
        <f t="shared" si="48"/>
        <v>0</v>
      </c>
      <c r="EE30" s="91">
        <f t="shared" si="8"/>
        <v>0</v>
      </c>
      <c r="EF30" s="106">
        <f t="shared" si="9"/>
        <v>0</v>
      </c>
      <c r="EG30" s="93">
        <f t="shared" si="10"/>
        <v>0</v>
      </c>
    </row>
    <row r="31" spans="1:144" ht="13.2" customHeight="1" x14ac:dyDescent="0.2">
      <c r="A31" s="55">
        <v>9</v>
      </c>
      <c r="B31" s="108">
        <f>国語!B31</f>
        <v>0</v>
      </c>
      <c r="C31" s="109">
        <f>アンケート集計!U12</f>
        <v>0</v>
      </c>
      <c r="D31" s="23" t="str">
        <f t="shared" si="11"/>
        <v>C</v>
      </c>
      <c r="E31" s="231"/>
      <c r="F31" s="232"/>
      <c r="G31" s="232"/>
      <c r="H31" s="232"/>
      <c r="I31" s="232"/>
      <c r="J31" s="232"/>
      <c r="K31" s="232"/>
      <c r="L31" s="232"/>
      <c r="M31" s="232"/>
      <c r="N31" s="232"/>
      <c r="O31" s="232"/>
      <c r="P31" s="232"/>
      <c r="Q31" s="232"/>
      <c r="R31" s="284"/>
      <c r="S31" s="253"/>
      <c r="T31" s="232"/>
      <c r="U31" s="232"/>
      <c r="V31" s="232"/>
      <c r="W31" s="232"/>
      <c r="X31" s="232"/>
      <c r="Y31" s="233"/>
      <c r="Z31" s="304"/>
      <c r="AA31" s="232"/>
      <c r="AB31" s="232"/>
      <c r="AC31" s="232"/>
      <c r="AD31" s="232"/>
      <c r="AE31" s="232"/>
      <c r="AF31" s="233"/>
      <c r="AG31" s="253"/>
      <c r="AH31" s="232"/>
      <c r="AI31" s="232"/>
      <c r="AJ31" s="232"/>
      <c r="AK31" s="232"/>
      <c r="AL31" s="232"/>
      <c r="AM31" s="233"/>
      <c r="AN31" s="253"/>
      <c r="AO31" s="232"/>
      <c r="AP31" s="284"/>
      <c r="AQ31" s="231"/>
      <c r="AR31" s="233"/>
      <c r="AS31" s="304"/>
      <c r="AT31" s="232"/>
      <c r="AU31" s="232"/>
      <c r="AV31" s="232"/>
      <c r="AW31" s="233"/>
      <c r="AX31" s="253"/>
      <c r="AY31" s="233"/>
      <c r="AZ31" s="253"/>
      <c r="BA31" s="232"/>
      <c r="BB31" s="265"/>
      <c r="BC31" s="113">
        <f t="shared" si="12"/>
        <v>0</v>
      </c>
      <c r="BD31" s="358" t="str">
        <f t="shared" si="13"/>
        <v>C</v>
      </c>
      <c r="BE31" s="114">
        <f t="shared" si="14"/>
        <v>0</v>
      </c>
      <c r="BF31" s="359" t="str">
        <f t="shared" si="15"/>
        <v>C</v>
      </c>
      <c r="BG31" s="113">
        <f t="shared" si="16"/>
        <v>0</v>
      </c>
      <c r="BH31" s="114">
        <f t="shared" si="17"/>
        <v>0</v>
      </c>
      <c r="BI31" s="114">
        <f t="shared" si="18"/>
        <v>0</v>
      </c>
      <c r="BJ31" s="114">
        <f t="shared" si="19"/>
        <v>0</v>
      </c>
      <c r="BK31" s="115">
        <f t="shared" si="20"/>
        <v>0</v>
      </c>
      <c r="BL31" s="116">
        <f t="shared" si="1"/>
        <v>0</v>
      </c>
      <c r="BM31" s="508">
        <f t="shared" si="21"/>
        <v>6.4356435643564396</v>
      </c>
      <c r="BN31" s="87"/>
      <c r="BO31" s="198"/>
      <c r="BP31" s="55">
        <f t="shared" si="22"/>
        <v>9</v>
      </c>
      <c r="BQ31" s="108">
        <f t="shared" si="3"/>
        <v>0</v>
      </c>
      <c r="BR31" s="570">
        <f t="shared" si="23"/>
        <v>0</v>
      </c>
      <c r="BS31" s="571" t="str">
        <f t="shared" si="2"/>
        <v>C</v>
      </c>
      <c r="BT31" s="571">
        <f t="shared" si="24"/>
        <v>0</v>
      </c>
      <c r="BU31" s="572" t="str">
        <f t="shared" si="2"/>
        <v>C</v>
      </c>
      <c r="BV31" s="570">
        <f t="shared" si="25"/>
        <v>0</v>
      </c>
      <c r="BW31" s="571">
        <f t="shared" si="26"/>
        <v>0</v>
      </c>
      <c r="BX31" s="571">
        <f t="shared" si="27"/>
        <v>0</v>
      </c>
      <c r="BY31" s="571">
        <f t="shared" si="28"/>
        <v>0</v>
      </c>
      <c r="BZ31" s="572">
        <f t="shared" si="29"/>
        <v>0</v>
      </c>
      <c r="CA31" s="555">
        <f t="shared" si="30"/>
        <v>0</v>
      </c>
      <c r="CB31" s="557">
        <f t="shared" si="31"/>
        <v>0</v>
      </c>
      <c r="CC31" s="558">
        <f t="shared" si="32"/>
        <v>0</v>
      </c>
      <c r="CD31" s="557">
        <f t="shared" si="33"/>
        <v>0</v>
      </c>
      <c r="CE31" s="558">
        <f t="shared" si="34"/>
        <v>0</v>
      </c>
      <c r="CF31" s="557">
        <f t="shared" si="35"/>
        <v>0</v>
      </c>
      <c r="CG31" s="558">
        <f t="shared" si="36"/>
        <v>0</v>
      </c>
      <c r="CH31" s="557">
        <f t="shared" si="37"/>
        <v>0</v>
      </c>
      <c r="CI31" s="558">
        <f t="shared" si="38"/>
        <v>0</v>
      </c>
      <c r="CJ31" s="556">
        <f t="shared" si="39"/>
        <v>0</v>
      </c>
      <c r="CK31" s="555">
        <f t="shared" si="40"/>
        <v>0</v>
      </c>
      <c r="CL31" s="557">
        <f t="shared" si="41"/>
        <v>0</v>
      </c>
      <c r="CM31" s="558">
        <f t="shared" si="42"/>
        <v>0</v>
      </c>
      <c r="CN31" s="557">
        <f t="shared" si="43"/>
        <v>0</v>
      </c>
      <c r="CO31" s="558">
        <f t="shared" si="44"/>
        <v>0</v>
      </c>
      <c r="CP31" s="557">
        <f t="shared" si="45"/>
        <v>0</v>
      </c>
      <c r="CQ31" s="558">
        <f t="shared" si="46"/>
        <v>0</v>
      </c>
      <c r="CR31" s="560">
        <f t="shared" si="47"/>
        <v>0</v>
      </c>
      <c r="CS31" s="199"/>
      <c r="CT31" s="199"/>
      <c r="CU31" s="199"/>
      <c r="CV31" s="199"/>
      <c r="CW31" s="199"/>
      <c r="CX31" s="199"/>
      <c r="CY31" s="199"/>
      <c r="CZ31" s="199"/>
      <c r="DA31" s="199"/>
      <c r="DB31" s="199"/>
      <c r="DC31" s="199"/>
      <c r="DD31" s="199"/>
      <c r="DE31" s="199"/>
      <c r="DF31" s="199"/>
      <c r="DG31" s="199"/>
      <c r="DH31" s="199"/>
      <c r="DI31" s="118"/>
      <c r="DJ31" s="335">
        <v>9</v>
      </c>
      <c r="DK31" s="334">
        <f t="shared" si="4"/>
        <v>0</v>
      </c>
      <c r="DL31" s="350">
        <f t="shared" si="5"/>
        <v>0</v>
      </c>
      <c r="DM31" s="89">
        <f t="shared" si="6"/>
        <v>0</v>
      </c>
      <c r="DN31" s="209">
        <f t="shared" si="7"/>
        <v>6.4356435643564396</v>
      </c>
      <c r="DO31" s="90"/>
      <c r="DP31" s="609" t="s">
        <v>248</v>
      </c>
      <c r="DQ31" s="610"/>
      <c r="DR31" s="607">
        <f>COUNTIF($DM$23:$DM$62,"&gt;=41")-COUNTIF($DM$23:$DM$62,"&gt;=51")</f>
        <v>0</v>
      </c>
      <c r="DS31" s="608"/>
      <c r="DT31" s="136"/>
      <c r="DU31" s="119"/>
      <c r="DV31" s="122"/>
      <c r="DW31" s="125"/>
      <c r="EC31" s="344">
        <f t="shared" si="48"/>
        <v>9</v>
      </c>
      <c r="ED31" s="347">
        <f t="shared" si="48"/>
        <v>0</v>
      </c>
      <c r="EE31" s="91">
        <f t="shared" si="8"/>
        <v>0</v>
      </c>
      <c r="EF31" s="106">
        <f t="shared" si="9"/>
        <v>0</v>
      </c>
      <c r="EG31" s="93">
        <f t="shared" si="10"/>
        <v>0</v>
      </c>
    </row>
    <row r="32" spans="1:144" ht="13.2" customHeight="1" thickBot="1" x14ac:dyDescent="0.25">
      <c r="A32" s="95">
        <v>10</v>
      </c>
      <c r="B32" s="126">
        <f>国語!B32</f>
        <v>0</v>
      </c>
      <c r="C32" s="127">
        <f>アンケート集計!U13</f>
        <v>0</v>
      </c>
      <c r="D32" s="424" t="str">
        <f t="shared" si="11"/>
        <v>C</v>
      </c>
      <c r="E32" s="240"/>
      <c r="F32" s="241"/>
      <c r="G32" s="241"/>
      <c r="H32" s="241"/>
      <c r="I32" s="241"/>
      <c r="J32" s="241"/>
      <c r="K32" s="241"/>
      <c r="L32" s="241"/>
      <c r="M32" s="241"/>
      <c r="N32" s="241"/>
      <c r="O32" s="241"/>
      <c r="P32" s="241"/>
      <c r="Q32" s="241"/>
      <c r="R32" s="287"/>
      <c r="S32" s="256"/>
      <c r="T32" s="241"/>
      <c r="U32" s="241"/>
      <c r="V32" s="241"/>
      <c r="W32" s="241"/>
      <c r="X32" s="241"/>
      <c r="Y32" s="242"/>
      <c r="Z32" s="307"/>
      <c r="AA32" s="241"/>
      <c r="AB32" s="241"/>
      <c r="AC32" s="241"/>
      <c r="AD32" s="241"/>
      <c r="AE32" s="241"/>
      <c r="AF32" s="242"/>
      <c r="AG32" s="256"/>
      <c r="AH32" s="241"/>
      <c r="AI32" s="241"/>
      <c r="AJ32" s="241"/>
      <c r="AK32" s="241"/>
      <c r="AL32" s="241"/>
      <c r="AM32" s="242"/>
      <c r="AN32" s="256"/>
      <c r="AO32" s="241"/>
      <c r="AP32" s="287"/>
      <c r="AQ32" s="240"/>
      <c r="AR32" s="242"/>
      <c r="AS32" s="307"/>
      <c r="AT32" s="241"/>
      <c r="AU32" s="241"/>
      <c r="AV32" s="241"/>
      <c r="AW32" s="242"/>
      <c r="AX32" s="256"/>
      <c r="AY32" s="242"/>
      <c r="AZ32" s="256"/>
      <c r="BA32" s="241"/>
      <c r="BB32" s="268"/>
      <c r="BC32" s="215">
        <f t="shared" si="12"/>
        <v>0</v>
      </c>
      <c r="BD32" s="426" t="str">
        <f t="shared" si="13"/>
        <v>C</v>
      </c>
      <c r="BE32" s="216">
        <f t="shared" si="14"/>
        <v>0</v>
      </c>
      <c r="BF32" s="428" t="str">
        <f t="shared" si="15"/>
        <v>C</v>
      </c>
      <c r="BG32" s="215">
        <f t="shared" si="16"/>
        <v>0</v>
      </c>
      <c r="BH32" s="216">
        <f t="shared" si="17"/>
        <v>0</v>
      </c>
      <c r="BI32" s="216">
        <f t="shared" si="18"/>
        <v>0</v>
      </c>
      <c r="BJ32" s="216">
        <f t="shared" si="19"/>
        <v>0</v>
      </c>
      <c r="BK32" s="217">
        <f t="shared" si="20"/>
        <v>0</v>
      </c>
      <c r="BL32" s="218">
        <f>BC32+BE32</f>
        <v>0</v>
      </c>
      <c r="BM32" s="509">
        <f t="shared" si="21"/>
        <v>6.4356435643564396</v>
      </c>
      <c r="BN32" s="87"/>
      <c r="BO32" s="198"/>
      <c r="BP32" s="141">
        <f t="shared" si="22"/>
        <v>10</v>
      </c>
      <c r="BQ32" s="142">
        <f t="shared" si="3"/>
        <v>0</v>
      </c>
      <c r="BR32" s="573">
        <f t="shared" si="23"/>
        <v>0</v>
      </c>
      <c r="BS32" s="574" t="str">
        <f t="shared" si="2"/>
        <v>C</v>
      </c>
      <c r="BT32" s="574">
        <f t="shared" si="24"/>
        <v>0</v>
      </c>
      <c r="BU32" s="575" t="str">
        <f t="shared" si="2"/>
        <v>C</v>
      </c>
      <c r="BV32" s="573">
        <f t="shared" si="25"/>
        <v>0</v>
      </c>
      <c r="BW32" s="574">
        <f t="shared" si="26"/>
        <v>0</v>
      </c>
      <c r="BX32" s="574">
        <f t="shared" si="27"/>
        <v>0</v>
      </c>
      <c r="BY32" s="574">
        <f t="shared" si="28"/>
        <v>0</v>
      </c>
      <c r="BZ32" s="575">
        <f t="shared" si="29"/>
        <v>0</v>
      </c>
      <c r="CA32" s="576">
        <f t="shared" si="30"/>
        <v>0</v>
      </c>
      <c r="CB32" s="578">
        <f t="shared" si="31"/>
        <v>0</v>
      </c>
      <c r="CC32" s="579">
        <f t="shared" si="32"/>
        <v>0</v>
      </c>
      <c r="CD32" s="578">
        <f t="shared" si="33"/>
        <v>0</v>
      </c>
      <c r="CE32" s="579">
        <f t="shared" si="34"/>
        <v>0</v>
      </c>
      <c r="CF32" s="578">
        <f t="shared" si="35"/>
        <v>0</v>
      </c>
      <c r="CG32" s="579">
        <f t="shared" si="36"/>
        <v>0</v>
      </c>
      <c r="CH32" s="578">
        <f t="shared" si="37"/>
        <v>0</v>
      </c>
      <c r="CI32" s="579">
        <f t="shared" si="38"/>
        <v>0</v>
      </c>
      <c r="CJ32" s="577">
        <f t="shared" si="39"/>
        <v>0</v>
      </c>
      <c r="CK32" s="564">
        <f t="shared" si="40"/>
        <v>0</v>
      </c>
      <c r="CL32" s="578">
        <f t="shared" si="41"/>
        <v>0</v>
      </c>
      <c r="CM32" s="579">
        <f t="shared" si="42"/>
        <v>0</v>
      </c>
      <c r="CN32" s="578">
        <f t="shared" si="43"/>
        <v>0</v>
      </c>
      <c r="CO32" s="579">
        <f t="shared" si="44"/>
        <v>0</v>
      </c>
      <c r="CP32" s="578">
        <f t="shared" si="45"/>
        <v>0</v>
      </c>
      <c r="CQ32" s="579">
        <f t="shared" si="46"/>
        <v>0</v>
      </c>
      <c r="CR32" s="581">
        <f t="shared" si="47"/>
        <v>0</v>
      </c>
      <c r="CS32" s="199"/>
      <c r="CT32" s="199"/>
      <c r="CU32" s="199"/>
      <c r="CV32" s="199"/>
      <c r="CW32" s="199"/>
      <c r="CX32" s="199"/>
      <c r="CY32" s="199"/>
      <c r="CZ32" s="199"/>
      <c r="DA32" s="199"/>
      <c r="DB32" s="199"/>
      <c r="DC32" s="199"/>
      <c r="DD32" s="199"/>
      <c r="DE32" s="199"/>
      <c r="DF32" s="199"/>
      <c r="DG32" s="199"/>
      <c r="DH32" s="199"/>
      <c r="DI32" s="118"/>
      <c r="DJ32" s="335">
        <v>10</v>
      </c>
      <c r="DK32" s="334">
        <f t="shared" si="4"/>
        <v>0</v>
      </c>
      <c r="DL32" s="350">
        <f t="shared" si="5"/>
        <v>0</v>
      </c>
      <c r="DM32" s="89">
        <f t="shared" si="6"/>
        <v>0</v>
      </c>
      <c r="DN32" s="209">
        <f t="shared" si="7"/>
        <v>6.4356435643564396</v>
      </c>
      <c r="DO32" s="90"/>
      <c r="DP32" s="609" t="s">
        <v>249</v>
      </c>
      <c r="DQ32" s="610"/>
      <c r="DR32" s="607">
        <f>COUNTIF($DM$23:$DM$62,"&gt;=51")-COUNTIF($DM$23:$DM$62,"&gt;=61")</f>
        <v>0</v>
      </c>
      <c r="DS32" s="608"/>
      <c r="DT32" s="138"/>
      <c r="DU32" s="119"/>
      <c r="DV32" s="122"/>
      <c r="DW32" s="125"/>
      <c r="DX32" s="125"/>
      <c r="DY32" s="125"/>
      <c r="DZ32" s="125"/>
      <c r="EC32" s="344">
        <f t="shared" si="48"/>
        <v>10</v>
      </c>
      <c r="ED32" s="347">
        <f t="shared" si="48"/>
        <v>0</v>
      </c>
      <c r="EE32" s="91">
        <f t="shared" si="8"/>
        <v>0</v>
      </c>
      <c r="EF32" s="106">
        <f t="shared" si="9"/>
        <v>0</v>
      </c>
      <c r="EG32" s="93">
        <f t="shared" si="10"/>
        <v>0</v>
      </c>
    </row>
    <row r="33" spans="1:148" ht="13.2" customHeight="1" x14ac:dyDescent="0.2">
      <c r="A33" s="55">
        <v>11</v>
      </c>
      <c r="B33" s="78">
        <f>国語!B33</f>
        <v>0</v>
      </c>
      <c r="C33" s="79">
        <f>アンケート集計!U14</f>
        <v>0</v>
      </c>
      <c r="D33" s="339" t="str">
        <f t="shared" si="11"/>
        <v>C</v>
      </c>
      <c r="E33" s="363"/>
      <c r="F33" s="364"/>
      <c r="G33" s="364"/>
      <c r="H33" s="364"/>
      <c r="I33" s="364"/>
      <c r="J33" s="364"/>
      <c r="K33" s="364"/>
      <c r="L33" s="364"/>
      <c r="M33" s="364"/>
      <c r="N33" s="364"/>
      <c r="O33" s="364"/>
      <c r="P33" s="364"/>
      <c r="Q33" s="364"/>
      <c r="R33" s="365"/>
      <c r="S33" s="366"/>
      <c r="T33" s="364"/>
      <c r="U33" s="364"/>
      <c r="V33" s="364"/>
      <c r="W33" s="364"/>
      <c r="X33" s="364"/>
      <c r="Y33" s="367"/>
      <c r="Z33" s="377"/>
      <c r="AA33" s="364"/>
      <c r="AB33" s="364"/>
      <c r="AC33" s="364"/>
      <c r="AD33" s="364"/>
      <c r="AE33" s="364"/>
      <c r="AF33" s="367"/>
      <c r="AG33" s="366"/>
      <c r="AH33" s="364"/>
      <c r="AI33" s="364"/>
      <c r="AJ33" s="364"/>
      <c r="AK33" s="364"/>
      <c r="AL33" s="364"/>
      <c r="AM33" s="367"/>
      <c r="AN33" s="366"/>
      <c r="AO33" s="364"/>
      <c r="AP33" s="365"/>
      <c r="AQ33" s="363"/>
      <c r="AR33" s="367"/>
      <c r="AS33" s="377"/>
      <c r="AT33" s="364"/>
      <c r="AU33" s="364"/>
      <c r="AV33" s="364"/>
      <c r="AW33" s="367"/>
      <c r="AX33" s="366"/>
      <c r="AY33" s="367"/>
      <c r="AZ33" s="366"/>
      <c r="BA33" s="364"/>
      <c r="BB33" s="369"/>
      <c r="BC33" s="371">
        <f t="shared" si="12"/>
        <v>0</v>
      </c>
      <c r="BD33" s="148" t="str">
        <f t="shared" si="13"/>
        <v>C</v>
      </c>
      <c r="BE33" s="372">
        <f t="shared" si="14"/>
        <v>0</v>
      </c>
      <c r="BF33" s="147" t="str">
        <f t="shared" si="15"/>
        <v>C</v>
      </c>
      <c r="BG33" s="371">
        <f t="shared" si="16"/>
        <v>0</v>
      </c>
      <c r="BH33" s="372">
        <f t="shared" si="17"/>
        <v>0</v>
      </c>
      <c r="BI33" s="372">
        <f t="shared" si="18"/>
        <v>0</v>
      </c>
      <c r="BJ33" s="372">
        <f t="shared" si="19"/>
        <v>0</v>
      </c>
      <c r="BK33" s="373">
        <f t="shared" si="20"/>
        <v>0</v>
      </c>
      <c r="BL33" s="374">
        <f t="shared" si="1"/>
        <v>0</v>
      </c>
      <c r="BM33" s="506">
        <f t="shared" si="21"/>
        <v>6.4356435643564396</v>
      </c>
      <c r="BN33" s="87"/>
      <c r="BO33" s="198"/>
      <c r="BP33" s="375">
        <f t="shared" si="22"/>
        <v>11</v>
      </c>
      <c r="BQ33" s="376">
        <f t="shared" si="3"/>
        <v>0</v>
      </c>
      <c r="BR33" s="582">
        <f t="shared" si="23"/>
        <v>0</v>
      </c>
      <c r="BS33" s="583" t="str">
        <f t="shared" si="2"/>
        <v>C</v>
      </c>
      <c r="BT33" s="583">
        <f t="shared" si="24"/>
        <v>0</v>
      </c>
      <c r="BU33" s="584" t="str">
        <f t="shared" si="2"/>
        <v>C</v>
      </c>
      <c r="BV33" s="582">
        <f t="shared" si="25"/>
        <v>0</v>
      </c>
      <c r="BW33" s="583">
        <f t="shared" si="26"/>
        <v>0</v>
      </c>
      <c r="BX33" s="583">
        <f t="shared" si="27"/>
        <v>0</v>
      </c>
      <c r="BY33" s="583">
        <f t="shared" si="28"/>
        <v>0</v>
      </c>
      <c r="BZ33" s="584">
        <f t="shared" si="29"/>
        <v>0</v>
      </c>
      <c r="CA33" s="555">
        <f t="shared" si="30"/>
        <v>0</v>
      </c>
      <c r="CB33" s="557">
        <f t="shared" si="31"/>
        <v>0</v>
      </c>
      <c r="CC33" s="558">
        <f t="shared" si="32"/>
        <v>0</v>
      </c>
      <c r="CD33" s="557">
        <f t="shared" si="33"/>
        <v>0</v>
      </c>
      <c r="CE33" s="558">
        <f t="shared" si="34"/>
        <v>0</v>
      </c>
      <c r="CF33" s="557">
        <f t="shared" si="35"/>
        <v>0</v>
      </c>
      <c r="CG33" s="558">
        <f t="shared" si="36"/>
        <v>0</v>
      </c>
      <c r="CH33" s="557">
        <f t="shared" si="37"/>
        <v>0</v>
      </c>
      <c r="CI33" s="558">
        <f t="shared" si="38"/>
        <v>0</v>
      </c>
      <c r="CJ33" s="556">
        <f t="shared" si="39"/>
        <v>0</v>
      </c>
      <c r="CK33" s="555">
        <f t="shared" si="40"/>
        <v>0</v>
      </c>
      <c r="CL33" s="557">
        <f t="shared" si="41"/>
        <v>0</v>
      </c>
      <c r="CM33" s="558">
        <f t="shared" si="42"/>
        <v>0</v>
      </c>
      <c r="CN33" s="557">
        <f t="shared" si="43"/>
        <v>0</v>
      </c>
      <c r="CO33" s="558">
        <f t="shared" si="44"/>
        <v>0</v>
      </c>
      <c r="CP33" s="557">
        <f t="shared" si="45"/>
        <v>0</v>
      </c>
      <c r="CQ33" s="558">
        <f t="shared" si="46"/>
        <v>0</v>
      </c>
      <c r="CR33" s="560">
        <f t="shared" si="47"/>
        <v>0</v>
      </c>
      <c r="CS33" s="199"/>
      <c r="CT33" s="199"/>
      <c r="CU33" s="199"/>
      <c r="CV33" s="199"/>
      <c r="CW33" s="199"/>
      <c r="CX33" s="199"/>
      <c r="CY33" s="199"/>
      <c r="CZ33" s="199"/>
      <c r="DA33" s="199"/>
      <c r="DB33" s="199"/>
      <c r="DC33" s="199"/>
      <c r="DD33" s="199"/>
      <c r="DE33" s="199"/>
      <c r="DF33" s="199"/>
      <c r="DG33" s="199"/>
      <c r="DH33" s="199"/>
      <c r="DI33" s="118"/>
      <c r="DJ33" s="335">
        <v>11</v>
      </c>
      <c r="DK33" s="334">
        <f t="shared" si="4"/>
        <v>0</v>
      </c>
      <c r="DL33" s="350">
        <f t="shared" si="5"/>
        <v>0</v>
      </c>
      <c r="DM33" s="89">
        <f t="shared" si="6"/>
        <v>0</v>
      </c>
      <c r="DN33" s="209">
        <f t="shared" si="7"/>
        <v>6.4356435643564396</v>
      </c>
      <c r="DO33" s="133"/>
      <c r="DP33" s="605" t="s">
        <v>250</v>
      </c>
      <c r="DQ33" s="606"/>
      <c r="DR33" s="607">
        <f>COUNTIF($DM$23:$DM$62,"&gt;=61")-COUNTIF($DM$23:$DM$62,"&gt;=71")</f>
        <v>0</v>
      </c>
      <c r="DS33" s="608"/>
      <c r="EC33" s="344">
        <f t="shared" si="48"/>
        <v>11</v>
      </c>
      <c r="ED33" s="347">
        <f t="shared" si="48"/>
        <v>0</v>
      </c>
      <c r="EE33" s="91">
        <f t="shared" si="8"/>
        <v>0</v>
      </c>
      <c r="EF33" s="106">
        <f t="shared" si="9"/>
        <v>0</v>
      </c>
      <c r="EG33" s="93">
        <f t="shared" si="10"/>
        <v>0</v>
      </c>
    </row>
    <row r="34" spans="1:148" ht="13.2" customHeight="1" x14ac:dyDescent="0.2">
      <c r="A34" s="95">
        <v>12</v>
      </c>
      <c r="B34" s="96">
        <f>国語!B34</f>
        <v>0</v>
      </c>
      <c r="C34" s="97">
        <f>アンケート集計!U15</f>
        <v>0</v>
      </c>
      <c r="D34" s="422" t="str">
        <f t="shared" si="11"/>
        <v>C</v>
      </c>
      <c r="E34" s="234"/>
      <c r="F34" s="235"/>
      <c r="G34" s="235"/>
      <c r="H34" s="235"/>
      <c r="I34" s="235"/>
      <c r="J34" s="235"/>
      <c r="K34" s="235"/>
      <c r="L34" s="235"/>
      <c r="M34" s="235"/>
      <c r="N34" s="235"/>
      <c r="O34" s="235"/>
      <c r="P34" s="235"/>
      <c r="Q34" s="235"/>
      <c r="R34" s="285"/>
      <c r="S34" s="254"/>
      <c r="T34" s="235"/>
      <c r="U34" s="235"/>
      <c r="V34" s="235"/>
      <c r="W34" s="235"/>
      <c r="X34" s="235"/>
      <c r="Y34" s="236"/>
      <c r="Z34" s="305"/>
      <c r="AA34" s="235"/>
      <c r="AB34" s="235"/>
      <c r="AC34" s="235"/>
      <c r="AD34" s="235"/>
      <c r="AE34" s="235"/>
      <c r="AF34" s="236"/>
      <c r="AG34" s="254"/>
      <c r="AH34" s="235"/>
      <c r="AI34" s="235"/>
      <c r="AJ34" s="235"/>
      <c r="AK34" s="235"/>
      <c r="AL34" s="235"/>
      <c r="AM34" s="236"/>
      <c r="AN34" s="254"/>
      <c r="AO34" s="235"/>
      <c r="AP34" s="285"/>
      <c r="AQ34" s="234"/>
      <c r="AR34" s="236"/>
      <c r="AS34" s="305"/>
      <c r="AT34" s="235"/>
      <c r="AU34" s="235"/>
      <c r="AV34" s="235"/>
      <c r="AW34" s="236"/>
      <c r="AX34" s="254"/>
      <c r="AY34" s="236"/>
      <c r="AZ34" s="254"/>
      <c r="BA34" s="235"/>
      <c r="BB34" s="266"/>
      <c r="BC34" s="101">
        <f t="shared" si="12"/>
        <v>0</v>
      </c>
      <c r="BD34" s="360" t="str">
        <f t="shared" si="13"/>
        <v>C</v>
      </c>
      <c r="BE34" s="102">
        <f t="shared" si="14"/>
        <v>0</v>
      </c>
      <c r="BF34" s="361" t="str">
        <f t="shared" si="15"/>
        <v>C</v>
      </c>
      <c r="BG34" s="101">
        <f t="shared" si="16"/>
        <v>0</v>
      </c>
      <c r="BH34" s="102">
        <f t="shared" si="17"/>
        <v>0</v>
      </c>
      <c r="BI34" s="102">
        <f t="shared" si="18"/>
        <v>0</v>
      </c>
      <c r="BJ34" s="102">
        <f t="shared" si="19"/>
        <v>0</v>
      </c>
      <c r="BK34" s="103">
        <f t="shared" si="20"/>
        <v>0</v>
      </c>
      <c r="BL34" s="104">
        <f t="shared" si="1"/>
        <v>0</v>
      </c>
      <c r="BM34" s="507">
        <f t="shared" si="21"/>
        <v>6.4356435643564396</v>
      </c>
      <c r="BN34" s="87"/>
      <c r="BO34" s="198"/>
      <c r="BP34" s="95">
        <f t="shared" si="22"/>
        <v>12</v>
      </c>
      <c r="BQ34" s="96">
        <f t="shared" si="3"/>
        <v>0</v>
      </c>
      <c r="BR34" s="561">
        <f t="shared" si="23"/>
        <v>0</v>
      </c>
      <c r="BS34" s="562" t="str">
        <f t="shared" si="2"/>
        <v>C</v>
      </c>
      <c r="BT34" s="562">
        <f t="shared" si="24"/>
        <v>0</v>
      </c>
      <c r="BU34" s="563" t="str">
        <f t="shared" si="2"/>
        <v>C</v>
      </c>
      <c r="BV34" s="561">
        <f t="shared" si="25"/>
        <v>0</v>
      </c>
      <c r="BW34" s="562">
        <f t="shared" si="26"/>
        <v>0</v>
      </c>
      <c r="BX34" s="562">
        <f t="shared" si="27"/>
        <v>0</v>
      </c>
      <c r="BY34" s="562">
        <f t="shared" si="28"/>
        <v>0</v>
      </c>
      <c r="BZ34" s="563">
        <f t="shared" si="29"/>
        <v>0</v>
      </c>
      <c r="CA34" s="564">
        <f t="shared" si="30"/>
        <v>0</v>
      </c>
      <c r="CB34" s="566">
        <f t="shared" si="31"/>
        <v>0</v>
      </c>
      <c r="CC34" s="567">
        <f t="shared" si="32"/>
        <v>0</v>
      </c>
      <c r="CD34" s="566">
        <f t="shared" si="33"/>
        <v>0</v>
      </c>
      <c r="CE34" s="567">
        <f t="shared" si="34"/>
        <v>0</v>
      </c>
      <c r="CF34" s="566">
        <f t="shared" si="35"/>
        <v>0</v>
      </c>
      <c r="CG34" s="567">
        <f t="shared" si="36"/>
        <v>0</v>
      </c>
      <c r="CH34" s="566">
        <f t="shared" si="37"/>
        <v>0</v>
      </c>
      <c r="CI34" s="567">
        <f t="shared" si="38"/>
        <v>0</v>
      </c>
      <c r="CJ34" s="565">
        <f t="shared" si="39"/>
        <v>0</v>
      </c>
      <c r="CK34" s="564">
        <f t="shared" si="40"/>
        <v>0</v>
      </c>
      <c r="CL34" s="566">
        <f t="shared" si="41"/>
        <v>0</v>
      </c>
      <c r="CM34" s="567">
        <f t="shared" si="42"/>
        <v>0</v>
      </c>
      <c r="CN34" s="566">
        <f t="shared" si="43"/>
        <v>0</v>
      </c>
      <c r="CO34" s="567">
        <f t="shared" si="44"/>
        <v>0</v>
      </c>
      <c r="CP34" s="566">
        <f t="shared" si="45"/>
        <v>0</v>
      </c>
      <c r="CQ34" s="567">
        <f t="shared" si="46"/>
        <v>0</v>
      </c>
      <c r="CR34" s="569">
        <f t="shared" si="47"/>
        <v>0</v>
      </c>
      <c r="CS34" s="199"/>
      <c r="CT34" s="199"/>
      <c r="CU34" s="199"/>
      <c r="CV34" s="199"/>
      <c r="CW34" s="199"/>
      <c r="CX34" s="199"/>
      <c r="CY34" s="199"/>
      <c r="CZ34" s="199"/>
      <c r="DA34" s="199"/>
      <c r="DB34" s="199"/>
      <c r="DC34" s="199"/>
      <c r="DD34" s="199"/>
      <c r="DE34" s="199"/>
      <c r="DF34" s="199"/>
      <c r="DG34" s="199"/>
      <c r="DH34" s="199"/>
      <c r="DI34" s="118"/>
      <c r="DJ34" s="335">
        <v>12</v>
      </c>
      <c r="DK34" s="334">
        <f t="shared" si="4"/>
        <v>0</v>
      </c>
      <c r="DL34" s="350">
        <f t="shared" si="5"/>
        <v>0</v>
      </c>
      <c r="DM34" s="89">
        <f t="shared" si="6"/>
        <v>0</v>
      </c>
      <c r="DN34" s="209">
        <f t="shared" si="7"/>
        <v>6.4356435643564396</v>
      </c>
      <c r="DO34" s="133"/>
      <c r="DP34" s="605" t="s">
        <v>251</v>
      </c>
      <c r="DQ34" s="606"/>
      <c r="DR34" s="607">
        <f>COUNTIF($DM$23:$DM$62,"&gt;=71")-COUNTIF($DM$23:$DM$62,"&gt;=81")</f>
        <v>0</v>
      </c>
      <c r="DS34" s="608"/>
      <c r="EC34" s="344">
        <f t="shared" si="48"/>
        <v>12</v>
      </c>
      <c r="ED34" s="347">
        <f t="shared" si="48"/>
        <v>0</v>
      </c>
      <c r="EE34" s="91">
        <f t="shared" si="8"/>
        <v>0</v>
      </c>
      <c r="EF34" s="106">
        <f t="shared" si="9"/>
        <v>0</v>
      </c>
      <c r="EG34" s="93">
        <f t="shared" si="10"/>
        <v>0</v>
      </c>
      <c r="EI34" s="134"/>
    </row>
    <row r="35" spans="1:148" ht="13.2" customHeight="1" x14ac:dyDescent="0.2">
      <c r="A35" s="55">
        <v>13</v>
      </c>
      <c r="B35" s="108">
        <f>国語!B35</f>
        <v>0</v>
      </c>
      <c r="C35" s="109">
        <f>アンケート集計!U16</f>
        <v>0</v>
      </c>
      <c r="D35" s="23" t="str">
        <f t="shared" si="11"/>
        <v>C</v>
      </c>
      <c r="E35" s="237"/>
      <c r="F35" s="238"/>
      <c r="G35" s="238"/>
      <c r="H35" s="238"/>
      <c r="I35" s="238"/>
      <c r="J35" s="238"/>
      <c r="K35" s="238"/>
      <c r="L35" s="238"/>
      <c r="M35" s="238"/>
      <c r="N35" s="238"/>
      <c r="O35" s="238"/>
      <c r="P35" s="238"/>
      <c r="Q35" s="238"/>
      <c r="R35" s="286"/>
      <c r="S35" s="255"/>
      <c r="T35" s="238"/>
      <c r="U35" s="238"/>
      <c r="V35" s="238"/>
      <c r="W35" s="238"/>
      <c r="X35" s="238"/>
      <c r="Y35" s="239"/>
      <c r="Z35" s="306"/>
      <c r="AA35" s="238"/>
      <c r="AB35" s="238"/>
      <c r="AC35" s="238"/>
      <c r="AD35" s="238"/>
      <c r="AE35" s="238"/>
      <c r="AF35" s="239"/>
      <c r="AG35" s="255"/>
      <c r="AH35" s="238"/>
      <c r="AI35" s="238"/>
      <c r="AJ35" s="238"/>
      <c r="AK35" s="238"/>
      <c r="AL35" s="238"/>
      <c r="AM35" s="239"/>
      <c r="AN35" s="255"/>
      <c r="AO35" s="238"/>
      <c r="AP35" s="286"/>
      <c r="AQ35" s="237"/>
      <c r="AR35" s="239"/>
      <c r="AS35" s="306"/>
      <c r="AT35" s="238"/>
      <c r="AU35" s="238"/>
      <c r="AV35" s="238"/>
      <c r="AW35" s="239"/>
      <c r="AX35" s="255"/>
      <c r="AY35" s="239"/>
      <c r="AZ35" s="255"/>
      <c r="BA35" s="238"/>
      <c r="BB35" s="267"/>
      <c r="BC35" s="113">
        <f t="shared" si="12"/>
        <v>0</v>
      </c>
      <c r="BD35" s="358" t="str">
        <f t="shared" si="13"/>
        <v>C</v>
      </c>
      <c r="BE35" s="114">
        <f t="shared" si="14"/>
        <v>0</v>
      </c>
      <c r="BF35" s="359" t="str">
        <f t="shared" si="15"/>
        <v>C</v>
      </c>
      <c r="BG35" s="113">
        <f t="shared" si="16"/>
        <v>0</v>
      </c>
      <c r="BH35" s="114">
        <f t="shared" si="17"/>
        <v>0</v>
      </c>
      <c r="BI35" s="114">
        <f t="shared" si="18"/>
        <v>0</v>
      </c>
      <c r="BJ35" s="114">
        <f t="shared" si="19"/>
        <v>0</v>
      </c>
      <c r="BK35" s="115">
        <f t="shared" si="20"/>
        <v>0</v>
      </c>
      <c r="BL35" s="116">
        <f t="shared" si="1"/>
        <v>0</v>
      </c>
      <c r="BM35" s="508">
        <f t="shared" si="21"/>
        <v>6.4356435643564396</v>
      </c>
      <c r="BN35" s="87"/>
      <c r="BO35" s="198"/>
      <c r="BP35" s="55">
        <f t="shared" si="22"/>
        <v>13</v>
      </c>
      <c r="BQ35" s="108">
        <f t="shared" si="3"/>
        <v>0</v>
      </c>
      <c r="BR35" s="570">
        <f t="shared" si="23"/>
        <v>0</v>
      </c>
      <c r="BS35" s="571" t="str">
        <f t="shared" si="2"/>
        <v>C</v>
      </c>
      <c r="BT35" s="571">
        <f t="shared" si="24"/>
        <v>0</v>
      </c>
      <c r="BU35" s="572" t="str">
        <f t="shared" si="2"/>
        <v>C</v>
      </c>
      <c r="BV35" s="570">
        <f t="shared" si="25"/>
        <v>0</v>
      </c>
      <c r="BW35" s="571">
        <f t="shared" si="26"/>
        <v>0</v>
      </c>
      <c r="BX35" s="571">
        <f t="shared" si="27"/>
        <v>0</v>
      </c>
      <c r="BY35" s="571">
        <f t="shared" si="28"/>
        <v>0</v>
      </c>
      <c r="BZ35" s="572">
        <f t="shared" si="29"/>
        <v>0</v>
      </c>
      <c r="CA35" s="555">
        <f t="shared" si="30"/>
        <v>0</v>
      </c>
      <c r="CB35" s="557">
        <f t="shared" si="31"/>
        <v>0</v>
      </c>
      <c r="CC35" s="558">
        <f t="shared" si="32"/>
        <v>0</v>
      </c>
      <c r="CD35" s="557">
        <f t="shared" si="33"/>
        <v>0</v>
      </c>
      <c r="CE35" s="558">
        <f t="shared" si="34"/>
        <v>0</v>
      </c>
      <c r="CF35" s="557">
        <f t="shared" si="35"/>
        <v>0</v>
      </c>
      <c r="CG35" s="558">
        <f t="shared" si="36"/>
        <v>0</v>
      </c>
      <c r="CH35" s="557">
        <f t="shared" si="37"/>
        <v>0</v>
      </c>
      <c r="CI35" s="558">
        <f t="shared" si="38"/>
        <v>0</v>
      </c>
      <c r="CJ35" s="556">
        <f t="shared" si="39"/>
        <v>0</v>
      </c>
      <c r="CK35" s="555">
        <f t="shared" si="40"/>
        <v>0</v>
      </c>
      <c r="CL35" s="557">
        <f t="shared" si="41"/>
        <v>0</v>
      </c>
      <c r="CM35" s="558">
        <f t="shared" si="42"/>
        <v>0</v>
      </c>
      <c r="CN35" s="557">
        <f t="shared" si="43"/>
        <v>0</v>
      </c>
      <c r="CO35" s="558">
        <f t="shared" si="44"/>
        <v>0</v>
      </c>
      <c r="CP35" s="557">
        <f t="shared" si="45"/>
        <v>0</v>
      </c>
      <c r="CQ35" s="558">
        <f t="shared" si="46"/>
        <v>0</v>
      </c>
      <c r="CR35" s="560">
        <f t="shared" si="47"/>
        <v>0</v>
      </c>
      <c r="CS35" s="199"/>
      <c r="CT35" s="199"/>
      <c r="CU35" s="199"/>
      <c r="CV35" s="199"/>
      <c r="CW35" s="199"/>
      <c r="CX35" s="199"/>
      <c r="CY35" s="199"/>
      <c r="CZ35" s="199"/>
      <c r="DA35" s="199"/>
      <c r="DB35" s="199"/>
      <c r="DC35" s="199"/>
      <c r="DD35" s="199"/>
      <c r="DE35" s="199"/>
      <c r="DF35" s="199"/>
      <c r="DG35" s="199"/>
      <c r="DH35" s="199"/>
      <c r="DI35" s="118"/>
      <c r="DJ35" s="335">
        <v>13</v>
      </c>
      <c r="DK35" s="334">
        <f t="shared" si="4"/>
        <v>0</v>
      </c>
      <c r="DL35" s="350">
        <f t="shared" si="5"/>
        <v>0</v>
      </c>
      <c r="DM35" s="89">
        <f t="shared" si="6"/>
        <v>0</v>
      </c>
      <c r="DN35" s="209">
        <f t="shared" si="7"/>
        <v>6.4356435643564396</v>
      </c>
      <c r="DO35" s="133"/>
      <c r="DP35" s="609" t="s">
        <v>252</v>
      </c>
      <c r="DQ35" s="610"/>
      <c r="DR35" s="607">
        <f>COUNTIF($DM$23:$DM$62,"&gt;=81")-COUNTIF($DM$23:$DM$62,"&gt;=91")</f>
        <v>0</v>
      </c>
      <c r="DS35" s="608"/>
      <c r="EC35" s="344">
        <f t="shared" si="48"/>
        <v>13</v>
      </c>
      <c r="ED35" s="347">
        <f t="shared" si="48"/>
        <v>0</v>
      </c>
      <c r="EE35" s="91">
        <f t="shared" si="8"/>
        <v>0</v>
      </c>
      <c r="EF35" s="106">
        <f t="shared" si="9"/>
        <v>0</v>
      </c>
      <c r="EG35" s="93">
        <f t="shared" si="10"/>
        <v>0</v>
      </c>
      <c r="EI35" s="121"/>
    </row>
    <row r="36" spans="1:148" ht="13.2" customHeight="1" thickBot="1" x14ac:dyDescent="0.25">
      <c r="A36" s="95">
        <v>14</v>
      </c>
      <c r="B36" s="96">
        <f>国語!B36</f>
        <v>0</v>
      </c>
      <c r="C36" s="97">
        <f>アンケート集計!U17</f>
        <v>0</v>
      </c>
      <c r="D36" s="422" t="str">
        <f t="shared" si="11"/>
        <v>C</v>
      </c>
      <c r="E36" s="234"/>
      <c r="F36" s="235"/>
      <c r="G36" s="235"/>
      <c r="H36" s="235"/>
      <c r="I36" s="235"/>
      <c r="J36" s="235"/>
      <c r="K36" s="235"/>
      <c r="L36" s="235"/>
      <c r="M36" s="235"/>
      <c r="N36" s="235"/>
      <c r="O36" s="235"/>
      <c r="P36" s="235"/>
      <c r="Q36" s="235"/>
      <c r="R36" s="285"/>
      <c r="S36" s="254"/>
      <c r="T36" s="235"/>
      <c r="U36" s="235"/>
      <c r="V36" s="235"/>
      <c r="W36" s="235"/>
      <c r="X36" s="235"/>
      <c r="Y36" s="236"/>
      <c r="Z36" s="305"/>
      <c r="AA36" s="235"/>
      <c r="AB36" s="235"/>
      <c r="AC36" s="235"/>
      <c r="AD36" s="235"/>
      <c r="AE36" s="235"/>
      <c r="AF36" s="236"/>
      <c r="AG36" s="254"/>
      <c r="AH36" s="235"/>
      <c r="AI36" s="235"/>
      <c r="AJ36" s="235"/>
      <c r="AK36" s="235"/>
      <c r="AL36" s="235"/>
      <c r="AM36" s="236"/>
      <c r="AN36" s="254"/>
      <c r="AO36" s="235"/>
      <c r="AP36" s="285"/>
      <c r="AQ36" s="234"/>
      <c r="AR36" s="236"/>
      <c r="AS36" s="305"/>
      <c r="AT36" s="235"/>
      <c r="AU36" s="235"/>
      <c r="AV36" s="235"/>
      <c r="AW36" s="236"/>
      <c r="AX36" s="254"/>
      <c r="AY36" s="236"/>
      <c r="AZ36" s="254"/>
      <c r="BA36" s="235"/>
      <c r="BB36" s="266"/>
      <c r="BC36" s="101">
        <f t="shared" si="12"/>
        <v>0</v>
      </c>
      <c r="BD36" s="360" t="str">
        <f t="shared" si="13"/>
        <v>C</v>
      </c>
      <c r="BE36" s="102">
        <f t="shared" si="14"/>
        <v>0</v>
      </c>
      <c r="BF36" s="361" t="str">
        <f t="shared" si="15"/>
        <v>C</v>
      </c>
      <c r="BG36" s="101">
        <f t="shared" si="16"/>
        <v>0</v>
      </c>
      <c r="BH36" s="102">
        <f t="shared" si="17"/>
        <v>0</v>
      </c>
      <c r="BI36" s="102">
        <f t="shared" si="18"/>
        <v>0</v>
      </c>
      <c r="BJ36" s="102">
        <f t="shared" si="19"/>
        <v>0</v>
      </c>
      <c r="BK36" s="103">
        <f t="shared" si="20"/>
        <v>0</v>
      </c>
      <c r="BL36" s="104">
        <f t="shared" si="1"/>
        <v>0</v>
      </c>
      <c r="BM36" s="507">
        <f t="shared" si="21"/>
        <v>6.4356435643564396</v>
      </c>
      <c r="BN36" s="87"/>
      <c r="BO36" s="198"/>
      <c r="BP36" s="95">
        <f t="shared" si="22"/>
        <v>14</v>
      </c>
      <c r="BQ36" s="96">
        <f t="shared" si="3"/>
        <v>0</v>
      </c>
      <c r="BR36" s="561">
        <f t="shared" si="23"/>
        <v>0</v>
      </c>
      <c r="BS36" s="562" t="str">
        <f t="shared" si="2"/>
        <v>C</v>
      </c>
      <c r="BT36" s="562">
        <f t="shared" si="24"/>
        <v>0</v>
      </c>
      <c r="BU36" s="563" t="str">
        <f t="shared" si="2"/>
        <v>C</v>
      </c>
      <c r="BV36" s="561">
        <f t="shared" si="25"/>
        <v>0</v>
      </c>
      <c r="BW36" s="562">
        <f t="shared" si="26"/>
        <v>0</v>
      </c>
      <c r="BX36" s="562">
        <f t="shared" si="27"/>
        <v>0</v>
      </c>
      <c r="BY36" s="562">
        <f t="shared" si="28"/>
        <v>0</v>
      </c>
      <c r="BZ36" s="563">
        <f t="shared" si="29"/>
        <v>0</v>
      </c>
      <c r="CA36" s="564">
        <f t="shared" si="30"/>
        <v>0</v>
      </c>
      <c r="CB36" s="566">
        <f t="shared" si="31"/>
        <v>0</v>
      </c>
      <c r="CC36" s="567">
        <f t="shared" si="32"/>
        <v>0</v>
      </c>
      <c r="CD36" s="566">
        <f t="shared" si="33"/>
        <v>0</v>
      </c>
      <c r="CE36" s="567">
        <f t="shared" si="34"/>
        <v>0</v>
      </c>
      <c r="CF36" s="566">
        <f t="shared" si="35"/>
        <v>0</v>
      </c>
      <c r="CG36" s="567">
        <f t="shared" si="36"/>
        <v>0</v>
      </c>
      <c r="CH36" s="566">
        <f t="shared" si="37"/>
        <v>0</v>
      </c>
      <c r="CI36" s="567">
        <f t="shared" si="38"/>
        <v>0</v>
      </c>
      <c r="CJ36" s="565">
        <f t="shared" si="39"/>
        <v>0</v>
      </c>
      <c r="CK36" s="564">
        <f t="shared" si="40"/>
        <v>0</v>
      </c>
      <c r="CL36" s="566">
        <f t="shared" si="41"/>
        <v>0</v>
      </c>
      <c r="CM36" s="567">
        <f t="shared" si="42"/>
        <v>0</v>
      </c>
      <c r="CN36" s="566">
        <f t="shared" si="43"/>
        <v>0</v>
      </c>
      <c r="CO36" s="567">
        <f t="shared" si="44"/>
        <v>0</v>
      </c>
      <c r="CP36" s="566">
        <f t="shared" si="45"/>
        <v>0</v>
      </c>
      <c r="CQ36" s="567">
        <f t="shared" si="46"/>
        <v>0</v>
      </c>
      <c r="CR36" s="569">
        <f t="shared" si="47"/>
        <v>0</v>
      </c>
      <c r="CS36" s="199"/>
      <c r="CT36" s="199"/>
      <c r="CU36" s="199"/>
      <c r="CV36" s="199"/>
      <c r="CW36" s="199"/>
      <c r="CX36" s="199"/>
      <c r="CY36" s="199"/>
      <c r="CZ36" s="199"/>
      <c r="DA36" s="199"/>
      <c r="DB36" s="199"/>
      <c r="DC36" s="199"/>
      <c r="DD36" s="199"/>
      <c r="DE36" s="199"/>
      <c r="DF36" s="199"/>
      <c r="DG36" s="199"/>
      <c r="DH36" s="199"/>
      <c r="DI36" s="118"/>
      <c r="DJ36" s="335">
        <v>14</v>
      </c>
      <c r="DK36" s="334">
        <f t="shared" si="4"/>
        <v>0</v>
      </c>
      <c r="DL36" s="350">
        <f t="shared" si="5"/>
        <v>0</v>
      </c>
      <c r="DM36" s="89">
        <f t="shared" si="6"/>
        <v>0</v>
      </c>
      <c r="DN36" s="209">
        <f t="shared" si="7"/>
        <v>6.4356435643564396</v>
      </c>
      <c r="DO36" s="133"/>
      <c r="DP36" s="611" t="s">
        <v>253</v>
      </c>
      <c r="DQ36" s="612"/>
      <c r="DR36" s="613">
        <f>COUNTIF($DM$23:$DM$62,"&gt;=91")-COUNTIF($DM$23:$DM$62,"&gt;=101")</f>
        <v>0</v>
      </c>
      <c r="DS36" s="614"/>
      <c r="EC36" s="344">
        <f t="shared" si="48"/>
        <v>14</v>
      </c>
      <c r="ED36" s="347">
        <f t="shared" si="48"/>
        <v>0</v>
      </c>
      <c r="EE36" s="91">
        <f t="shared" si="8"/>
        <v>0</v>
      </c>
      <c r="EF36" s="106">
        <f t="shared" si="9"/>
        <v>0</v>
      </c>
      <c r="EG36" s="93">
        <f t="shared" si="10"/>
        <v>0</v>
      </c>
    </row>
    <row r="37" spans="1:148" ht="13.2" customHeight="1" thickBot="1" x14ac:dyDescent="0.25">
      <c r="A37" s="55">
        <v>15</v>
      </c>
      <c r="B37" s="108">
        <f>国語!B37</f>
        <v>0</v>
      </c>
      <c r="C37" s="109">
        <f>アンケート集計!U18</f>
        <v>0</v>
      </c>
      <c r="D37" s="23" t="str">
        <f t="shared" si="11"/>
        <v>C</v>
      </c>
      <c r="E37" s="237"/>
      <c r="F37" s="238"/>
      <c r="G37" s="238"/>
      <c r="H37" s="238"/>
      <c r="I37" s="238"/>
      <c r="J37" s="238"/>
      <c r="K37" s="238"/>
      <c r="L37" s="238"/>
      <c r="M37" s="238"/>
      <c r="N37" s="238"/>
      <c r="O37" s="238"/>
      <c r="P37" s="238"/>
      <c r="Q37" s="238"/>
      <c r="R37" s="286"/>
      <c r="S37" s="255"/>
      <c r="T37" s="238"/>
      <c r="U37" s="238"/>
      <c r="V37" s="238"/>
      <c r="W37" s="238"/>
      <c r="X37" s="238"/>
      <c r="Y37" s="239"/>
      <c r="Z37" s="306"/>
      <c r="AA37" s="238"/>
      <c r="AB37" s="238"/>
      <c r="AC37" s="238"/>
      <c r="AD37" s="238"/>
      <c r="AE37" s="238"/>
      <c r="AF37" s="239"/>
      <c r="AG37" s="255"/>
      <c r="AH37" s="238"/>
      <c r="AI37" s="238"/>
      <c r="AJ37" s="238"/>
      <c r="AK37" s="238"/>
      <c r="AL37" s="238"/>
      <c r="AM37" s="239"/>
      <c r="AN37" s="255"/>
      <c r="AO37" s="238"/>
      <c r="AP37" s="286"/>
      <c r="AQ37" s="237"/>
      <c r="AR37" s="239"/>
      <c r="AS37" s="306"/>
      <c r="AT37" s="238"/>
      <c r="AU37" s="238"/>
      <c r="AV37" s="238"/>
      <c r="AW37" s="239"/>
      <c r="AX37" s="255"/>
      <c r="AY37" s="239"/>
      <c r="AZ37" s="255"/>
      <c r="BA37" s="238"/>
      <c r="BB37" s="267"/>
      <c r="BC37" s="113">
        <f t="shared" si="12"/>
        <v>0</v>
      </c>
      <c r="BD37" s="358" t="str">
        <f t="shared" si="13"/>
        <v>C</v>
      </c>
      <c r="BE37" s="114">
        <f t="shared" si="14"/>
        <v>0</v>
      </c>
      <c r="BF37" s="359" t="str">
        <f t="shared" si="15"/>
        <v>C</v>
      </c>
      <c r="BG37" s="113">
        <f t="shared" si="16"/>
        <v>0</v>
      </c>
      <c r="BH37" s="114">
        <f t="shared" si="17"/>
        <v>0</v>
      </c>
      <c r="BI37" s="114">
        <f t="shared" si="18"/>
        <v>0</v>
      </c>
      <c r="BJ37" s="114">
        <f t="shared" si="19"/>
        <v>0</v>
      </c>
      <c r="BK37" s="115">
        <f t="shared" si="20"/>
        <v>0</v>
      </c>
      <c r="BL37" s="116">
        <f t="shared" si="1"/>
        <v>0</v>
      </c>
      <c r="BM37" s="508">
        <f t="shared" si="21"/>
        <v>6.4356435643564396</v>
      </c>
      <c r="BN37" s="87"/>
      <c r="BO37" s="198"/>
      <c r="BP37" s="55">
        <f t="shared" si="22"/>
        <v>15</v>
      </c>
      <c r="BQ37" s="108">
        <f t="shared" si="3"/>
        <v>0</v>
      </c>
      <c r="BR37" s="570">
        <f t="shared" si="23"/>
        <v>0</v>
      </c>
      <c r="BS37" s="571" t="str">
        <f t="shared" si="2"/>
        <v>C</v>
      </c>
      <c r="BT37" s="571">
        <f t="shared" si="24"/>
        <v>0</v>
      </c>
      <c r="BU37" s="572" t="str">
        <f t="shared" si="2"/>
        <v>C</v>
      </c>
      <c r="BV37" s="570">
        <f t="shared" si="25"/>
        <v>0</v>
      </c>
      <c r="BW37" s="571">
        <f t="shared" si="26"/>
        <v>0</v>
      </c>
      <c r="BX37" s="571">
        <f t="shared" si="27"/>
        <v>0</v>
      </c>
      <c r="BY37" s="571">
        <f t="shared" si="28"/>
        <v>0</v>
      </c>
      <c r="BZ37" s="572">
        <f t="shared" si="29"/>
        <v>0</v>
      </c>
      <c r="CA37" s="555">
        <f t="shared" si="30"/>
        <v>0</v>
      </c>
      <c r="CB37" s="557">
        <f t="shared" si="31"/>
        <v>0</v>
      </c>
      <c r="CC37" s="558">
        <f t="shared" si="32"/>
        <v>0</v>
      </c>
      <c r="CD37" s="557">
        <f t="shared" si="33"/>
        <v>0</v>
      </c>
      <c r="CE37" s="558">
        <f t="shared" si="34"/>
        <v>0</v>
      </c>
      <c r="CF37" s="557">
        <f t="shared" si="35"/>
        <v>0</v>
      </c>
      <c r="CG37" s="558">
        <f t="shared" si="36"/>
        <v>0</v>
      </c>
      <c r="CH37" s="557">
        <f t="shared" si="37"/>
        <v>0</v>
      </c>
      <c r="CI37" s="558">
        <f t="shared" si="38"/>
        <v>0</v>
      </c>
      <c r="CJ37" s="556">
        <f t="shared" si="39"/>
        <v>0</v>
      </c>
      <c r="CK37" s="555">
        <f t="shared" si="40"/>
        <v>0</v>
      </c>
      <c r="CL37" s="557">
        <f t="shared" si="41"/>
        <v>0</v>
      </c>
      <c r="CM37" s="558">
        <f t="shared" si="42"/>
        <v>0</v>
      </c>
      <c r="CN37" s="557">
        <f t="shared" si="43"/>
        <v>0</v>
      </c>
      <c r="CO37" s="558">
        <f t="shared" si="44"/>
        <v>0</v>
      </c>
      <c r="CP37" s="557">
        <f t="shared" si="45"/>
        <v>0</v>
      </c>
      <c r="CQ37" s="558">
        <f t="shared" si="46"/>
        <v>0</v>
      </c>
      <c r="CR37" s="560">
        <f t="shared" si="47"/>
        <v>0</v>
      </c>
      <c r="CS37" s="199"/>
      <c r="CT37" s="199"/>
      <c r="CU37" s="199"/>
      <c r="CV37" s="199"/>
      <c r="CW37" s="199"/>
      <c r="CX37" s="199"/>
      <c r="CY37" s="199"/>
      <c r="CZ37" s="199"/>
      <c r="DA37" s="199"/>
      <c r="DB37" s="199"/>
      <c r="DC37" s="199"/>
      <c r="DD37" s="199"/>
      <c r="DE37" s="199"/>
      <c r="DF37" s="199"/>
      <c r="DG37" s="199"/>
      <c r="DH37" s="199"/>
      <c r="DI37" s="118"/>
      <c r="DJ37" s="335">
        <v>15</v>
      </c>
      <c r="DK37" s="334">
        <f t="shared" si="4"/>
        <v>0</v>
      </c>
      <c r="DL37" s="350">
        <f t="shared" si="5"/>
        <v>0</v>
      </c>
      <c r="DM37" s="89">
        <f t="shared" si="6"/>
        <v>0</v>
      </c>
      <c r="DN37" s="209">
        <f t="shared" si="7"/>
        <v>6.4356435643564396</v>
      </c>
      <c r="DO37" s="133"/>
      <c r="DP37" s="615" t="s">
        <v>254</v>
      </c>
      <c r="DQ37" s="616"/>
      <c r="DR37" s="617">
        <f>SUM(DR27:DS36)</f>
        <v>40</v>
      </c>
      <c r="DS37" s="618"/>
      <c r="EC37" s="344">
        <f t="shared" si="48"/>
        <v>15</v>
      </c>
      <c r="ED37" s="347">
        <f t="shared" si="48"/>
        <v>0</v>
      </c>
      <c r="EE37" s="91">
        <f t="shared" si="8"/>
        <v>0</v>
      </c>
      <c r="EF37" s="106">
        <f t="shared" si="9"/>
        <v>0</v>
      </c>
      <c r="EG37" s="93">
        <f t="shared" si="10"/>
        <v>0</v>
      </c>
    </row>
    <row r="38" spans="1:148" ht="13.2" customHeight="1" x14ac:dyDescent="0.2">
      <c r="A38" s="95">
        <v>16</v>
      </c>
      <c r="B38" s="96">
        <f>国語!B38</f>
        <v>0</v>
      </c>
      <c r="C38" s="97">
        <f>アンケート集計!U19</f>
        <v>0</v>
      </c>
      <c r="D38" s="422" t="str">
        <f t="shared" si="11"/>
        <v>C</v>
      </c>
      <c r="E38" s="234"/>
      <c r="F38" s="235"/>
      <c r="G38" s="235"/>
      <c r="H38" s="235"/>
      <c r="I38" s="235"/>
      <c r="J38" s="235"/>
      <c r="K38" s="235"/>
      <c r="L38" s="235"/>
      <c r="M38" s="235"/>
      <c r="N38" s="235"/>
      <c r="O38" s="235"/>
      <c r="P38" s="235"/>
      <c r="Q38" s="235"/>
      <c r="R38" s="285"/>
      <c r="S38" s="254"/>
      <c r="T38" s="235"/>
      <c r="U38" s="235"/>
      <c r="V38" s="235"/>
      <c r="W38" s="235"/>
      <c r="X38" s="235"/>
      <c r="Y38" s="236"/>
      <c r="Z38" s="305"/>
      <c r="AA38" s="235"/>
      <c r="AB38" s="235"/>
      <c r="AC38" s="235"/>
      <c r="AD38" s="235"/>
      <c r="AE38" s="235"/>
      <c r="AF38" s="236"/>
      <c r="AG38" s="254"/>
      <c r="AH38" s="235"/>
      <c r="AI38" s="235"/>
      <c r="AJ38" s="235"/>
      <c r="AK38" s="235"/>
      <c r="AL38" s="235"/>
      <c r="AM38" s="236"/>
      <c r="AN38" s="254"/>
      <c r="AO38" s="235"/>
      <c r="AP38" s="285"/>
      <c r="AQ38" s="234"/>
      <c r="AR38" s="236"/>
      <c r="AS38" s="305"/>
      <c r="AT38" s="235"/>
      <c r="AU38" s="235"/>
      <c r="AV38" s="235"/>
      <c r="AW38" s="236"/>
      <c r="AX38" s="254"/>
      <c r="AY38" s="236"/>
      <c r="AZ38" s="254"/>
      <c r="BA38" s="235"/>
      <c r="BB38" s="266"/>
      <c r="BC38" s="101">
        <f t="shared" si="12"/>
        <v>0</v>
      </c>
      <c r="BD38" s="360" t="str">
        <f t="shared" si="13"/>
        <v>C</v>
      </c>
      <c r="BE38" s="102">
        <f t="shared" si="14"/>
        <v>0</v>
      </c>
      <c r="BF38" s="361" t="str">
        <f t="shared" si="15"/>
        <v>C</v>
      </c>
      <c r="BG38" s="101">
        <f t="shared" si="16"/>
        <v>0</v>
      </c>
      <c r="BH38" s="102">
        <f t="shared" si="17"/>
        <v>0</v>
      </c>
      <c r="BI38" s="102">
        <f t="shared" si="18"/>
        <v>0</v>
      </c>
      <c r="BJ38" s="102">
        <f t="shared" si="19"/>
        <v>0</v>
      </c>
      <c r="BK38" s="103">
        <f t="shared" si="20"/>
        <v>0</v>
      </c>
      <c r="BL38" s="104">
        <f t="shared" si="1"/>
        <v>0</v>
      </c>
      <c r="BM38" s="507">
        <f t="shared" si="21"/>
        <v>6.4356435643564396</v>
      </c>
      <c r="BN38" s="87"/>
      <c r="BO38" s="198"/>
      <c r="BP38" s="95">
        <f t="shared" si="22"/>
        <v>16</v>
      </c>
      <c r="BQ38" s="96">
        <f t="shared" si="3"/>
        <v>0</v>
      </c>
      <c r="BR38" s="561">
        <f t="shared" si="23"/>
        <v>0</v>
      </c>
      <c r="BS38" s="562" t="str">
        <f t="shared" si="2"/>
        <v>C</v>
      </c>
      <c r="BT38" s="562">
        <f t="shared" si="24"/>
        <v>0</v>
      </c>
      <c r="BU38" s="563" t="str">
        <f t="shared" si="2"/>
        <v>C</v>
      </c>
      <c r="BV38" s="561">
        <f t="shared" si="25"/>
        <v>0</v>
      </c>
      <c r="BW38" s="562">
        <f t="shared" si="26"/>
        <v>0</v>
      </c>
      <c r="BX38" s="562">
        <f t="shared" si="27"/>
        <v>0</v>
      </c>
      <c r="BY38" s="562">
        <f t="shared" si="28"/>
        <v>0</v>
      </c>
      <c r="BZ38" s="563">
        <f t="shared" si="29"/>
        <v>0</v>
      </c>
      <c r="CA38" s="564">
        <f t="shared" si="30"/>
        <v>0</v>
      </c>
      <c r="CB38" s="566">
        <f t="shared" si="31"/>
        <v>0</v>
      </c>
      <c r="CC38" s="567">
        <f t="shared" si="32"/>
        <v>0</v>
      </c>
      <c r="CD38" s="566">
        <f t="shared" si="33"/>
        <v>0</v>
      </c>
      <c r="CE38" s="567">
        <f t="shared" si="34"/>
        <v>0</v>
      </c>
      <c r="CF38" s="566">
        <f t="shared" si="35"/>
        <v>0</v>
      </c>
      <c r="CG38" s="567">
        <f t="shared" si="36"/>
        <v>0</v>
      </c>
      <c r="CH38" s="566">
        <f t="shared" si="37"/>
        <v>0</v>
      </c>
      <c r="CI38" s="567">
        <f t="shared" si="38"/>
        <v>0</v>
      </c>
      <c r="CJ38" s="565">
        <f t="shared" si="39"/>
        <v>0</v>
      </c>
      <c r="CK38" s="564">
        <f t="shared" si="40"/>
        <v>0</v>
      </c>
      <c r="CL38" s="566">
        <f t="shared" si="41"/>
        <v>0</v>
      </c>
      <c r="CM38" s="567">
        <f t="shared" si="42"/>
        <v>0</v>
      </c>
      <c r="CN38" s="566">
        <f t="shared" si="43"/>
        <v>0</v>
      </c>
      <c r="CO38" s="567">
        <f t="shared" si="44"/>
        <v>0</v>
      </c>
      <c r="CP38" s="566">
        <f t="shared" si="45"/>
        <v>0</v>
      </c>
      <c r="CQ38" s="567">
        <f t="shared" si="46"/>
        <v>0</v>
      </c>
      <c r="CR38" s="569">
        <f t="shared" si="47"/>
        <v>0</v>
      </c>
      <c r="CS38" s="199"/>
      <c r="CT38" s="199"/>
      <c r="CU38" s="199"/>
      <c r="CV38" s="199"/>
      <c r="CW38" s="199"/>
      <c r="CX38" s="199"/>
      <c r="CY38" s="199"/>
      <c r="CZ38" s="199"/>
      <c r="DA38" s="199"/>
      <c r="DB38" s="199"/>
      <c r="DC38" s="199"/>
      <c r="DD38" s="199"/>
      <c r="DE38" s="199"/>
      <c r="DF38" s="199"/>
      <c r="DG38" s="199"/>
      <c r="DH38" s="199"/>
      <c r="DI38" s="118"/>
      <c r="DJ38" s="335">
        <v>16</v>
      </c>
      <c r="DK38" s="334">
        <f t="shared" si="4"/>
        <v>0</v>
      </c>
      <c r="DL38" s="350">
        <f t="shared" si="5"/>
        <v>0</v>
      </c>
      <c r="DM38" s="89">
        <f t="shared" si="6"/>
        <v>0</v>
      </c>
      <c r="DN38" s="209">
        <f t="shared" si="7"/>
        <v>6.4356435643564396</v>
      </c>
      <c r="DO38" s="133"/>
      <c r="EC38" s="344">
        <f t="shared" si="48"/>
        <v>16</v>
      </c>
      <c r="ED38" s="347">
        <f t="shared" si="48"/>
        <v>0</v>
      </c>
      <c r="EE38" s="91">
        <f t="shared" si="8"/>
        <v>0</v>
      </c>
      <c r="EF38" s="106">
        <f t="shared" si="9"/>
        <v>0</v>
      </c>
      <c r="EG38" s="93">
        <f t="shared" si="10"/>
        <v>0</v>
      </c>
    </row>
    <row r="39" spans="1:148" ht="13.2" customHeight="1" x14ac:dyDescent="0.2">
      <c r="A39" s="55">
        <v>17</v>
      </c>
      <c r="B39" s="108">
        <f>国語!B39</f>
        <v>0</v>
      </c>
      <c r="C39" s="109">
        <f>アンケート集計!U20</f>
        <v>0</v>
      </c>
      <c r="D39" s="23" t="str">
        <f t="shared" si="11"/>
        <v>C</v>
      </c>
      <c r="E39" s="237"/>
      <c r="F39" s="238"/>
      <c r="G39" s="238"/>
      <c r="H39" s="238"/>
      <c r="I39" s="238"/>
      <c r="J39" s="238"/>
      <c r="K39" s="238"/>
      <c r="L39" s="238"/>
      <c r="M39" s="238"/>
      <c r="N39" s="238"/>
      <c r="O39" s="238"/>
      <c r="P39" s="238"/>
      <c r="Q39" s="238"/>
      <c r="R39" s="286"/>
      <c r="S39" s="255"/>
      <c r="T39" s="238"/>
      <c r="U39" s="238"/>
      <c r="V39" s="238"/>
      <c r="W39" s="238"/>
      <c r="X39" s="238"/>
      <c r="Y39" s="239"/>
      <c r="Z39" s="306"/>
      <c r="AA39" s="238"/>
      <c r="AB39" s="238"/>
      <c r="AC39" s="238"/>
      <c r="AD39" s="238"/>
      <c r="AE39" s="238"/>
      <c r="AF39" s="239"/>
      <c r="AG39" s="255"/>
      <c r="AH39" s="238"/>
      <c r="AI39" s="238"/>
      <c r="AJ39" s="238"/>
      <c r="AK39" s="238"/>
      <c r="AL39" s="238"/>
      <c r="AM39" s="239"/>
      <c r="AN39" s="255"/>
      <c r="AO39" s="238"/>
      <c r="AP39" s="286"/>
      <c r="AQ39" s="237"/>
      <c r="AR39" s="239"/>
      <c r="AS39" s="306"/>
      <c r="AT39" s="238"/>
      <c r="AU39" s="238"/>
      <c r="AV39" s="238"/>
      <c r="AW39" s="239"/>
      <c r="AX39" s="255"/>
      <c r="AY39" s="239"/>
      <c r="AZ39" s="255"/>
      <c r="BA39" s="238"/>
      <c r="BB39" s="267"/>
      <c r="BC39" s="113">
        <f t="shared" si="12"/>
        <v>0</v>
      </c>
      <c r="BD39" s="358" t="str">
        <f t="shared" si="13"/>
        <v>C</v>
      </c>
      <c r="BE39" s="114">
        <f t="shared" si="14"/>
        <v>0</v>
      </c>
      <c r="BF39" s="359" t="str">
        <f t="shared" si="15"/>
        <v>C</v>
      </c>
      <c r="BG39" s="113">
        <f t="shared" si="16"/>
        <v>0</v>
      </c>
      <c r="BH39" s="114">
        <f t="shared" si="17"/>
        <v>0</v>
      </c>
      <c r="BI39" s="114">
        <f t="shared" si="18"/>
        <v>0</v>
      </c>
      <c r="BJ39" s="114">
        <f t="shared" si="19"/>
        <v>0</v>
      </c>
      <c r="BK39" s="115">
        <f t="shared" si="20"/>
        <v>0</v>
      </c>
      <c r="BL39" s="116">
        <f t="shared" si="1"/>
        <v>0</v>
      </c>
      <c r="BM39" s="508">
        <f t="shared" si="21"/>
        <v>6.4356435643564396</v>
      </c>
      <c r="BN39" s="87"/>
      <c r="BO39" s="198"/>
      <c r="BP39" s="55">
        <f t="shared" si="22"/>
        <v>17</v>
      </c>
      <c r="BQ39" s="108">
        <f t="shared" si="3"/>
        <v>0</v>
      </c>
      <c r="BR39" s="570">
        <f t="shared" si="23"/>
        <v>0</v>
      </c>
      <c r="BS39" s="571" t="str">
        <f t="shared" ref="BS39:BU62" si="49">BD39</f>
        <v>C</v>
      </c>
      <c r="BT39" s="571">
        <f t="shared" si="24"/>
        <v>0</v>
      </c>
      <c r="BU39" s="572" t="str">
        <f t="shared" si="49"/>
        <v>C</v>
      </c>
      <c r="BV39" s="570">
        <f t="shared" si="25"/>
        <v>0</v>
      </c>
      <c r="BW39" s="571">
        <f t="shared" si="26"/>
        <v>0</v>
      </c>
      <c r="BX39" s="571">
        <f t="shared" si="27"/>
        <v>0</v>
      </c>
      <c r="BY39" s="571">
        <f t="shared" si="28"/>
        <v>0</v>
      </c>
      <c r="BZ39" s="572">
        <f t="shared" si="29"/>
        <v>0</v>
      </c>
      <c r="CA39" s="555">
        <f t="shared" si="30"/>
        <v>0</v>
      </c>
      <c r="CB39" s="557">
        <f t="shared" si="31"/>
        <v>0</v>
      </c>
      <c r="CC39" s="558">
        <f t="shared" si="32"/>
        <v>0</v>
      </c>
      <c r="CD39" s="557">
        <f t="shared" si="33"/>
        <v>0</v>
      </c>
      <c r="CE39" s="558">
        <f t="shared" si="34"/>
        <v>0</v>
      </c>
      <c r="CF39" s="557">
        <f t="shared" si="35"/>
        <v>0</v>
      </c>
      <c r="CG39" s="558">
        <f t="shared" si="36"/>
        <v>0</v>
      </c>
      <c r="CH39" s="557">
        <f>CG39/14*100</f>
        <v>0</v>
      </c>
      <c r="CI39" s="558">
        <f t="shared" si="38"/>
        <v>0</v>
      </c>
      <c r="CJ39" s="556">
        <f t="shared" si="39"/>
        <v>0</v>
      </c>
      <c r="CK39" s="555">
        <f t="shared" si="40"/>
        <v>0</v>
      </c>
      <c r="CL39" s="557">
        <f t="shared" si="41"/>
        <v>0</v>
      </c>
      <c r="CM39" s="558">
        <f t="shared" si="42"/>
        <v>0</v>
      </c>
      <c r="CN39" s="557">
        <f t="shared" si="43"/>
        <v>0</v>
      </c>
      <c r="CO39" s="558">
        <f t="shared" si="44"/>
        <v>0</v>
      </c>
      <c r="CP39" s="557">
        <f t="shared" si="45"/>
        <v>0</v>
      </c>
      <c r="CQ39" s="558">
        <f t="shared" si="46"/>
        <v>0</v>
      </c>
      <c r="CR39" s="560">
        <f t="shared" si="47"/>
        <v>0</v>
      </c>
      <c r="CS39" s="199"/>
      <c r="CT39" s="199"/>
      <c r="CU39" s="199"/>
      <c r="CV39" s="199"/>
      <c r="CW39" s="199"/>
      <c r="CX39" s="199"/>
      <c r="CY39" s="199"/>
      <c r="CZ39" s="199"/>
      <c r="DA39" s="199"/>
      <c r="DB39" s="199"/>
      <c r="DC39" s="199"/>
      <c r="DD39" s="199"/>
      <c r="DE39" s="199"/>
      <c r="DF39" s="199"/>
      <c r="DG39" s="199"/>
      <c r="DH39" s="199"/>
      <c r="DI39" s="118"/>
      <c r="DJ39" s="335">
        <v>17</v>
      </c>
      <c r="DK39" s="334">
        <f t="shared" si="4"/>
        <v>0</v>
      </c>
      <c r="DL39" s="350">
        <f t="shared" si="5"/>
        <v>0</v>
      </c>
      <c r="DM39" s="89">
        <f t="shared" si="6"/>
        <v>0</v>
      </c>
      <c r="DN39" s="209">
        <f t="shared" si="7"/>
        <v>6.4356435643564396</v>
      </c>
      <c r="DO39" s="396"/>
      <c r="DP39" s="397"/>
      <c r="DQ39" s="397"/>
      <c r="DR39" s="397"/>
      <c r="DS39" s="397"/>
      <c r="DT39" s="397"/>
      <c r="DU39" s="397"/>
      <c r="DV39" s="397"/>
      <c r="DW39" s="397"/>
      <c r="DX39" s="397"/>
      <c r="DY39" s="397"/>
      <c r="DZ39" s="397"/>
      <c r="EA39" s="397"/>
      <c r="EB39" s="398"/>
      <c r="EC39" s="344">
        <f t="shared" si="48"/>
        <v>17</v>
      </c>
      <c r="ED39" s="347">
        <f t="shared" si="48"/>
        <v>0</v>
      </c>
      <c r="EE39" s="91">
        <f t="shared" si="8"/>
        <v>0</v>
      </c>
      <c r="EF39" s="106">
        <f t="shared" si="9"/>
        <v>0</v>
      </c>
      <c r="EG39" s="93">
        <f t="shared" si="10"/>
        <v>0</v>
      </c>
    </row>
    <row r="40" spans="1:148" ht="13.2" customHeight="1" x14ac:dyDescent="0.2">
      <c r="A40" s="95">
        <v>18</v>
      </c>
      <c r="B40" s="96">
        <f>国語!B40</f>
        <v>0</v>
      </c>
      <c r="C40" s="97">
        <f>アンケート集計!U21</f>
        <v>0</v>
      </c>
      <c r="D40" s="422" t="str">
        <f t="shared" si="11"/>
        <v>C</v>
      </c>
      <c r="E40" s="234"/>
      <c r="F40" s="235"/>
      <c r="G40" s="235"/>
      <c r="H40" s="235"/>
      <c r="I40" s="235"/>
      <c r="J40" s="235"/>
      <c r="K40" s="235"/>
      <c r="L40" s="235"/>
      <c r="M40" s="235"/>
      <c r="N40" s="235"/>
      <c r="O40" s="235"/>
      <c r="P40" s="235"/>
      <c r="Q40" s="235"/>
      <c r="R40" s="285"/>
      <c r="S40" s="254"/>
      <c r="T40" s="235"/>
      <c r="U40" s="235"/>
      <c r="V40" s="235"/>
      <c r="W40" s="235"/>
      <c r="X40" s="235"/>
      <c r="Y40" s="236"/>
      <c r="Z40" s="305"/>
      <c r="AA40" s="235"/>
      <c r="AB40" s="235"/>
      <c r="AC40" s="235"/>
      <c r="AD40" s="235"/>
      <c r="AE40" s="235"/>
      <c r="AF40" s="236"/>
      <c r="AG40" s="254"/>
      <c r="AH40" s="235"/>
      <c r="AI40" s="235"/>
      <c r="AJ40" s="235"/>
      <c r="AK40" s="235"/>
      <c r="AL40" s="235"/>
      <c r="AM40" s="236"/>
      <c r="AN40" s="254"/>
      <c r="AO40" s="235"/>
      <c r="AP40" s="285"/>
      <c r="AQ40" s="234"/>
      <c r="AR40" s="236"/>
      <c r="AS40" s="305"/>
      <c r="AT40" s="235"/>
      <c r="AU40" s="235"/>
      <c r="AV40" s="235"/>
      <c r="AW40" s="236"/>
      <c r="AX40" s="254"/>
      <c r="AY40" s="236"/>
      <c r="AZ40" s="254"/>
      <c r="BA40" s="235"/>
      <c r="BB40" s="266"/>
      <c r="BC40" s="101">
        <f t="shared" si="12"/>
        <v>0</v>
      </c>
      <c r="BD40" s="360" t="str">
        <f t="shared" si="13"/>
        <v>C</v>
      </c>
      <c r="BE40" s="102">
        <f t="shared" si="14"/>
        <v>0</v>
      </c>
      <c r="BF40" s="361" t="str">
        <f t="shared" si="15"/>
        <v>C</v>
      </c>
      <c r="BG40" s="101">
        <f t="shared" si="16"/>
        <v>0</v>
      </c>
      <c r="BH40" s="102">
        <f t="shared" si="17"/>
        <v>0</v>
      </c>
      <c r="BI40" s="102">
        <f t="shared" si="18"/>
        <v>0</v>
      </c>
      <c r="BJ40" s="102">
        <f t="shared" si="19"/>
        <v>0</v>
      </c>
      <c r="BK40" s="103">
        <f t="shared" si="20"/>
        <v>0</v>
      </c>
      <c r="BL40" s="104">
        <f t="shared" si="1"/>
        <v>0</v>
      </c>
      <c r="BM40" s="507">
        <f t="shared" si="21"/>
        <v>6.4356435643564396</v>
      </c>
      <c r="BN40" s="87"/>
      <c r="BO40" s="198"/>
      <c r="BP40" s="95">
        <f t="shared" si="22"/>
        <v>18</v>
      </c>
      <c r="BQ40" s="96">
        <f t="shared" si="3"/>
        <v>0</v>
      </c>
      <c r="BR40" s="561">
        <f t="shared" si="23"/>
        <v>0</v>
      </c>
      <c r="BS40" s="562" t="str">
        <f t="shared" si="49"/>
        <v>C</v>
      </c>
      <c r="BT40" s="562">
        <f t="shared" si="24"/>
        <v>0</v>
      </c>
      <c r="BU40" s="563" t="str">
        <f t="shared" si="49"/>
        <v>C</v>
      </c>
      <c r="BV40" s="561">
        <f t="shared" si="25"/>
        <v>0</v>
      </c>
      <c r="BW40" s="562">
        <f t="shared" si="26"/>
        <v>0</v>
      </c>
      <c r="BX40" s="562">
        <f t="shared" si="27"/>
        <v>0</v>
      </c>
      <c r="BY40" s="562">
        <f t="shared" si="28"/>
        <v>0</v>
      </c>
      <c r="BZ40" s="563">
        <f t="shared" si="29"/>
        <v>0</v>
      </c>
      <c r="CA40" s="564">
        <f t="shared" si="30"/>
        <v>0</v>
      </c>
      <c r="CB40" s="566">
        <f t="shared" si="31"/>
        <v>0</v>
      </c>
      <c r="CC40" s="567">
        <f t="shared" si="32"/>
        <v>0</v>
      </c>
      <c r="CD40" s="566">
        <f t="shared" si="33"/>
        <v>0</v>
      </c>
      <c r="CE40" s="567">
        <f t="shared" si="34"/>
        <v>0</v>
      </c>
      <c r="CF40" s="566">
        <f t="shared" si="35"/>
        <v>0</v>
      </c>
      <c r="CG40" s="567">
        <f t="shared" si="36"/>
        <v>0</v>
      </c>
      <c r="CH40" s="566">
        <f t="shared" si="37"/>
        <v>0</v>
      </c>
      <c r="CI40" s="567">
        <f t="shared" si="38"/>
        <v>0</v>
      </c>
      <c r="CJ40" s="565">
        <f t="shared" si="39"/>
        <v>0</v>
      </c>
      <c r="CK40" s="564">
        <f t="shared" si="40"/>
        <v>0</v>
      </c>
      <c r="CL40" s="566">
        <f t="shared" si="41"/>
        <v>0</v>
      </c>
      <c r="CM40" s="567">
        <f t="shared" si="42"/>
        <v>0</v>
      </c>
      <c r="CN40" s="566">
        <f t="shared" si="43"/>
        <v>0</v>
      </c>
      <c r="CO40" s="567">
        <f t="shared" si="44"/>
        <v>0</v>
      </c>
      <c r="CP40" s="566">
        <f t="shared" si="45"/>
        <v>0</v>
      </c>
      <c r="CQ40" s="567">
        <f t="shared" si="46"/>
        <v>0</v>
      </c>
      <c r="CR40" s="569">
        <f t="shared" si="47"/>
        <v>0</v>
      </c>
      <c r="CS40" s="199"/>
      <c r="CT40" s="199"/>
      <c r="CU40" s="199"/>
      <c r="CV40" s="199"/>
      <c r="CW40" s="199"/>
      <c r="CX40" s="199"/>
      <c r="CY40" s="199"/>
      <c r="CZ40" s="199"/>
      <c r="DA40" s="199"/>
      <c r="DB40" s="199"/>
      <c r="DC40" s="199"/>
      <c r="DD40" s="199"/>
      <c r="DE40" s="199"/>
      <c r="DF40" s="199"/>
      <c r="DG40" s="199"/>
      <c r="DH40" s="199"/>
      <c r="DI40" s="118"/>
      <c r="DJ40" s="335">
        <v>18</v>
      </c>
      <c r="DK40" s="334">
        <f t="shared" si="4"/>
        <v>0</v>
      </c>
      <c r="DL40" s="350">
        <f t="shared" si="5"/>
        <v>0</v>
      </c>
      <c r="DM40" s="89">
        <f t="shared" si="6"/>
        <v>0</v>
      </c>
      <c r="DN40" s="209">
        <f t="shared" si="7"/>
        <v>6.4356435643564396</v>
      </c>
      <c r="DO40" s="396"/>
      <c r="DP40" s="397"/>
      <c r="DQ40" s="397"/>
      <c r="DR40" s="397"/>
      <c r="DS40" s="397"/>
      <c r="DT40" s="397"/>
      <c r="DU40" s="397"/>
      <c r="DV40" s="397"/>
      <c r="DW40" s="397"/>
      <c r="DX40" s="397"/>
      <c r="DY40" s="397"/>
      <c r="DZ40" s="397"/>
      <c r="EA40" s="397"/>
      <c r="EB40" s="398"/>
      <c r="EC40" s="344">
        <f t="shared" si="48"/>
        <v>18</v>
      </c>
      <c r="ED40" s="347">
        <f t="shared" si="48"/>
        <v>0</v>
      </c>
      <c r="EE40" s="91">
        <f t="shared" si="8"/>
        <v>0</v>
      </c>
      <c r="EF40" s="106">
        <f t="shared" si="9"/>
        <v>0</v>
      </c>
      <c r="EG40" s="93">
        <f t="shared" si="10"/>
        <v>0</v>
      </c>
      <c r="EI40" s="40"/>
      <c r="EJ40" s="40"/>
      <c r="EK40" s="40"/>
      <c r="EL40" s="40"/>
      <c r="EM40" s="40"/>
      <c r="EN40" s="40"/>
      <c r="EO40" s="40"/>
      <c r="EP40" s="40"/>
      <c r="EQ40" s="135"/>
      <c r="ER40" s="135"/>
    </row>
    <row r="41" spans="1:148" ht="13.2" customHeight="1" x14ac:dyDescent="0.2">
      <c r="A41" s="55">
        <v>19</v>
      </c>
      <c r="B41" s="108">
        <f>国語!B41</f>
        <v>0</v>
      </c>
      <c r="C41" s="109">
        <f>アンケート集計!U22</f>
        <v>0</v>
      </c>
      <c r="D41" s="23" t="str">
        <f t="shared" si="11"/>
        <v>C</v>
      </c>
      <c r="E41" s="237"/>
      <c r="F41" s="238"/>
      <c r="G41" s="238"/>
      <c r="H41" s="238"/>
      <c r="I41" s="238"/>
      <c r="J41" s="238"/>
      <c r="K41" s="238"/>
      <c r="L41" s="238"/>
      <c r="M41" s="238"/>
      <c r="N41" s="238"/>
      <c r="O41" s="238"/>
      <c r="P41" s="238"/>
      <c r="Q41" s="238"/>
      <c r="R41" s="286"/>
      <c r="S41" s="255"/>
      <c r="T41" s="238"/>
      <c r="U41" s="238"/>
      <c r="V41" s="238"/>
      <c r="W41" s="238"/>
      <c r="X41" s="238"/>
      <c r="Y41" s="239"/>
      <c r="Z41" s="306"/>
      <c r="AA41" s="238"/>
      <c r="AB41" s="238"/>
      <c r="AC41" s="238"/>
      <c r="AD41" s="238"/>
      <c r="AE41" s="238"/>
      <c r="AF41" s="239"/>
      <c r="AG41" s="255"/>
      <c r="AH41" s="238"/>
      <c r="AI41" s="238"/>
      <c r="AJ41" s="238"/>
      <c r="AK41" s="238"/>
      <c r="AL41" s="238"/>
      <c r="AM41" s="239"/>
      <c r="AN41" s="255"/>
      <c r="AO41" s="238"/>
      <c r="AP41" s="286"/>
      <c r="AQ41" s="237"/>
      <c r="AR41" s="239"/>
      <c r="AS41" s="306"/>
      <c r="AT41" s="238"/>
      <c r="AU41" s="238"/>
      <c r="AV41" s="238"/>
      <c r="AW41" s="239"/>
      <c r="AX41" s="255"/>
      <c r="AY41" s="239"/>
      <c r="AZ41" s="255"/>
      <c r="BA41" s="238"/>
      <c r="BB41" s="267"/>
      <c r="BC41" s="113">
        <f t="shared" si="12"/>
        <v>0</v>
      </c>
      <c r="BD41" s="358" t="str">
        <f t="shared" si="13"/>
        <v>C</v>
      </c>
      <c r="BE41" s="114">
        <f t="shared" si="14"/>
        <v>0</v>
      </c>
      <c r="BF41" s="359" t="str">
        <f t="shared" si="15"/>
        <v>C</v>
      </c>
      <c r="BG41" s="113">
        <f t="shared" si="16"/>
        <v>0</v>
      </c>
      <c r="BH41" s="114">
        <f t="shared" si="17"/>
        <v>0</v>
      </c>
      <c r="BI41" s="114">
        <f t="shared" si="18"/>
        <v>0</v>
      </c>
      <c r="BJ41" s="114">
        <f t="shared" si="19"/>
        <v>0</v>
      </c>
      <c r="BK41" s="115">
        <f t="shared" si="20"/>
        <v>0</v>
      </c>
      <c r="BL41" s="116">
        <f t="shared" si="1"/>
        <v>0</v>
      </c>
      <c r="BM41" s="508">
        <f t="shared" si="21"/>
        <v>6.4356435643564396</v>
      </c>
      <c r="BN41" s="87"/>
      <c r="BO41" s="198"/>
      <c r="BP41" s="55">
        <f t="shared" si="22"/>
        <v>19</v>
      </c>
      <c r="BQ41" s="108">
        <f t="shared" si="3"/>
        <v>0</v>
      </c>
      <c r="BR41" s="570">
        <f t="shared" si="23"/>
        <v>0</v>
      </c>
      <c r="BS41" s="571" t="str">
        <f t="shared" si="49"/>
        <v>C</v>
      </c>
      <c r="BT41" s="571">
        <f t="shared" si="24"/>
        <v>0</v>
      </c>
      <c r="BU41" s="572" t="str">
        <f t="shared" si="49"/>
        <v>C</v>
      </c>
      <c r="BV41" s="570">
        <f t="shared" si="25"/>
        <v>0</v>
      </c>
      <c r="BW41" s="571">
        <f t="shared" si="26"/>
        <v>0</v>
      </c>
      <c r="BX41" s="571">
        <f t="shared" si="27"/>
        <v>0</v>
      </c>
      <c r="BY41" s="571">
        <f t="shared" si="28"/>
        <v>0</v>
      </c>
      <c r="BZ41" s="572">
        <f t="shared" si="29"/>
        <v>0</v>
      </c>
      <c r="CA41" s="555">
        <f t="shared" si="30"/>
        <v>0</v>
      </c>
      <c r="CB41" s="557">
        <f t="shared" si="31"/>
        <v>0</v>
      </c>
      <c r="CC41" s="558">
        <f t="shared" si="32"/>
        <v>0</v>
      </c>
      <c r="CD41" s="557">
        <f t="shared" si="33"/>
        <v>0</v>
      </c>
      <c r="CE41" s="558">
        <f t="shared" si="34"/>
        <v>0</v>
      </c>
      <c r="CF41" s="557">
        <f t="shared" si="35"/>
        <v>0</v>
      </c>
      <c r="CG41" s="558">
        <f t="shared" si="36"/>
        <v>0</v>
      </c>
      <c r="CH41" s="557">
        <f t="shared" si="37"/>
        <v>0</v>
      </c>
      <c r="CI41" s="558">
        <f t="shared" si="38"/>
        <v>0</v>
      </c>
      <c r="CJ41" s="556">
        <f t="shared" si="39"/>
        <v>0</v>
      </c>
      <c r="CK41" s="555">
        <f t="shared" si="40"/>
        <v>0</v>
      </c>
      <c r="CL41" s="557">
        <f t="shared" si="41"/>
        <v>0</v>
      </c>
      <c r="CM41" s="558">
        <f t="shared" si="42"/>
        <v>0</v>
      </c>
      <c r="CN41" s="557">
        <f t="shared" si="43"/>
        <v>0</v>
      </c>
      <c r="CO41" s="558">
        <f t="shared" si="44"/>
        <v>0</v>
      </c>
      <c r="CP41" s="557">
        <f t="shared" si="45"/>
        <v>0</v>
      </c>
      <c r="CQ41" s="558">
        <f t="shared" si="46"/>
        <v>0</v>
      </c>
      <c r="CR41" s="560">
        <f t="shared" si="47"/>
        <v>0</v>
      </c>
      <c r="CS41" s="199"/>
      <c r="CT41" s="199"/>
      <c r="CU41" s="199"/>
      <c r="CV41" s="199"/>
      <c r="CW41" s="199"/>
      <c r="CX41" s="199"/>
      <c r="CY41" s="199"/>
      <c r="CZ41" s="199"/>
      <c r="DA41" s="199"/>
      <c r="DB41" s="199"/>
      <c r="DC41" s="199"/>
      <c r="DD41" s="199"/>
      <c r="DE41" s="199"/>
      <c r="DF41" s="199"/>
      <c r="DG41" s="199"/>
      <c r="DH41" s="199"/>
      <c r="DI41" s="118"/>
      <c r="DJ41" s="335">
        <v>19</v>
      </c>
      <c r="DK41" s="334">
        <f t="shared" si="4"/>
        <v>0</v>
      </c>
      <c r="DL41" s="350">
        <f t="shared" si="5"/>
        <v>0</v>
      </c>
      <c r="DM41" s="89">
        <f t="shared" si="6"/>
        <v>0</v>
      </c>
      <c r="DN41" s="209">
        <f t="shared" si="7"/>
        <v>6.4356435643564396</v>
      </c>
      <c r="DO41" s="396"/>
      <c r="DP41" s="397"/>
      <c r="DQ41" s="397"/>
      <c r="DR41" s="397"/>
      <c r="DS41" s="397"/>
      <c r="DT41" s="397"/>
      <c r="DU41" s="397"/>
      <c r="DV41" s="397"/>
      <c r="DW41" s="397"/>
      <c r="DX41" s="397"/>
      <c r="DY41" s="397"/>
      <c r="DZ41" s="397"/>
      <c r="EA41" s="397"/>
      <c r="EB41" s="398"/>
      <c r="EC41" s="344">
        <f t="shared" si="48"/>
        <v>19</v>
      </c>
      <c r="ED41" s="347">
        <f t="shared" si="48"/>
        <v>0</v>
      </c>
      <c r="EE41" s="91">
        <f t="shared" si="8"/>
        <v>0</v>
      </c>
      <c r="EF41" s="106">
        <f t="shared" si="9"/>
        <v>0</v>
      </c>
      <c r="EG41" s="93">
        <f t="shared" si="10"/>
        <v>0</v>
      </c>
      <c r="EI41" s="40"/>
      <c r="EJ41" s="40"/>
      <c r="EK41" s="40"/>
      <c r="EL41" s="40"/>
      <c r="EM41" s="40"/>
      <c r="EN41" s="40"/>
      <c r="EO41" s="40"/>
      <c r="EP41" s="40"/>
      <c r="EQ41" s="135"/>
      <c r="ER41" s="135"/>
    </row>
    <row r="42" spans="1:148" ht="13.2" customHeight="1" thickBot="1" x14ac:dyDescent="0.25">
      <c r="A42" s="95">
        <v>20</v>
      </c>
      <c r="B42" s="126">
        <f>国語!B42</f>
        <v>0</v>
      </c>
      <c r="C42" s="127">
        <f>アンケート集計!U23</f>
        <v>0</v>
      </c>
      <c r="D42" s="424" t="str">
        <f t="shared" si="11"/>
        <v>C</v>
      </c>
      <c r="E42" s="240"/>
      <c r="F42" s="241"/>
      <c r="G42" s="241"/>
      <c r="H42" s="241"/>
      <c r="I42" s="241"/>
      <c r="J42" s="241"/>
      <c r="K42" s="241"/>
      <c r="L42" s="241"/>
      <c r="M42" s="241"/>
      <c r="N42" s="241"/>
      <c r="O42" s="241"/>
      <c r="P42" s="241"/>
      <c r="Q42" s="241"/>
      <c r="R42" s="287"/>
      <c r="S42" s="256"/>
      <c r="T42" s="241"/>
      <c r="U42" s="241"/>
      <c r="V42" s="241"/>
      <c r="W42" s="241"/>
      <c r="X42" s="241"/>
      <c r="Y42" s="242"/>
      <c r="Z42" s="307"/>
      <c r="AA42" s="241"/>
      <c r="AB42" s="241"/>
      <c r="AC42" s="241"/>
      <c r="AD42" s="241"/>
      <c r="AE42" s="241"/>
      <c r="AF42" s="242"/>
      <c r="AG42" s="256"/>
      <c r="AH42" s="241"/>
      <c r="AI42" s="241"/>
      <c r="AJ42" s="241"/>
      <c r="AK42" s="241"/>
      <c r="AL42" s="241"/>
      <c r="AM42" s="242"/>
      <c r="AN42" s="256"/>
      <c r="AO42" s="241"/>
      <c r="AP42" s="287"/>
      <c r="AQ42" s="240"/>
      <c r="AR42" s="242"/>
      <c r="AS42" s="307"/>
      <c r="AT42" s="241"/>
      <c r="AU42" s="241"/>
      <c r="AV42" s="241"/>
      <c r="AW42" s="242"/>
      <c r="AX42" s="256"/>
      <c r="AY42" s="242"/>
      <c r="AZ42" s="256"/>
      <c r="BA42" s="241"/>
      <c r="BB42" s="268"/>
      <c r="BC42" s="215">
        <f t="shared" si="12"/>
        <v>0</v>
      </c>
      <c r="BD42" s="426" t="str">
        <f t="shared" si="13"/>
        <v>C</v>
      </c>
      <c r="BE42" s="216">
        <f t="shared" si="14"/>
        <v>0</v>
      </c>
      <c r="BF42" s="428" t="str">
        <f t="shared" si="15"/>
        <v>C</v>
      </c>
      <c r="BG42" s="215">
        <f t="shared" si="16"/>
        <v>0</v>
      </c>
      <c r="BH42" s="216">
        <f t="shared" si="17"/>
        <v>0</v>
      </c>
      <c r="BI42" s="216">
        <f t="shared" si="18"/>
        <v>0</v>
      </c>
      <c r="BJ42" s="216">
        <f t="shared" si="19"/>
        <v>0</v>
      </c>
      <c r="BK42" s="217">
        <f t="shared" si="20"/>
        <v>0</v>
      </c>
      <c r="BL42" s="218">
        <f t="shared" si="1"/>
        <v>0</v>
      </c>
      <c r="BM42" s="509">
        <f t="shared" si="21"/>
        <v>6.4356435643564396</v>
      </c>
      <c r="BN42" s="87"/>
      <c r="BO42" s="198"/>
      <c r="BP42" s="141">
        <f t="shared" si="22"/>
        <v>20</v>
      </c>
      <c r="BQ42" s="142">
        <f t="shared" si="3"/>
        <v>0</v>
      </c>
      <c r="BR42" s="573">
        <f t="shared" si="23"/>
        <v>0</v>
      </c>
      <c r="BS42" s="574" t="str">
        <f t="shared" si="49"/>
        <v>C</v>
      </c>
      <c r="BT42" s="574">
        <f t="shared" si="24"/>
        <v>0</v>
      </c>
      <c r="BU42" s="575" t="str">
        <f t="shared" si="49"/>
        <v>C</v>
      </c>
      <c r="BV42" s="573">
        <f t="shared" si="25"/>
        <v>0</v>
      </c>
      <c r="BW42" s="574">
        <f t="shared" si="26"/>
        <v>0</v>
      </c>
      <c r="BX42" s="574">
        <f t="shared" si="27"/>
        <v>0</v>
      </c>
      <c r="BY42" s="574">
        <f t="shared" si="28"/>
        <v>0</v>
      </c>
      <c r="BZ42" s="575">
        <f t="shared" si="29"/>
        <v>0</v>
      </c>
      <c r="CA42" s="576">
        <f t="shared" si="30"/>
        <v>0</v>
      </c>
      <c r="CB42" s="578">
        <f t="shared" si="31"/>
        <v>0</v>
      </c>
      <c r="CC42" s="579">
        <f t="shared" si="32"/>
        <v>0</v>
      </c>
      <c r="CD42" s="578">
        <f t="shared" si="33"/>
        <v>0</v>
      </c>
      <c r="CE42" s="579">
        <f t="shared" si="34"/>
        <v>0</v>
      </c>
      <c r="CF42" s="578">
        <f t="shared" si="35"/>
        <v>0</v>
      </c>
      <c r="CG42" s="579">
        <f t="shared" si="36"/>
        <v>0</v>
      </c>
      <c r="CH42" s="578">
        <f t="shared" si="37"/>
        <v>0</v>
      </c>
      <c r="CI42" s="579">
        <f t="shared" si="38"/>
        <v>0</v>
      </c>
      <c r="CJ42" s="577">
        <f t="shared" si="39"/>
        <v>0</v>
      </c>
      <c r="CK42" s="564">
        <f t="shared" si="40"/>
        <v>0</v>
      </c>
      <c r="CL42" s="578">
        <f t="shared" si="41"/>
        <v>0</v>
      </c>
      <c r="CM42" s="579">
        <f t="shared" si="42"/>
        <v>0</v>
      </c>
      <c r="CN42" s="578">
        <f t="shared" si="43"/>
        <v>0</v>
      </c>
      <c r="CO42" s="579">
        <f t="shared" si="44"/>
        <v>0</v>
      </c>
      <c r="CP42" s="578">
        <f t="shared" si="45"/>
        <v>0</v>
      </c>
      <c r="CQ42" s="579">
        <f t="shared" si="46"/>
        <v>0</v>
      </c>
      <c r="CR42" s="581">
        <f t="shared" si="47"/>
        <v>0</v>
      </c>
      <c r="CS42" s="199"/>
      <c r="CT42" s="199"/>
      <c r="CU42" s="199"/>
      <c r="CV42" s="199"/>
      <c r="CW42" s="199"/>
      <c r="CX42" s="199"/>
      <c r="CY42" s="199"/>
      <c r="CZ42" s="199"/>
      <c r="DA42" s="199"/>
      <c r="DB42" s="199"/>
      <c r="DC42" s="199"/>
      <c r="DD42" s="199"/>
      <c r="DE42" s="199"/>
      <c r="DF42" s="199"/>
      <c r="DG42" s="199"/>
      <c r="DH42" s="199"/>
      <c r="DI42" s="118"/>
      <c r="DJ42" s="335">
        <v>20</v>
      </c>
      <c r="DK42" s="334">
        <f t="shared" si="4"/>
        <v>0</v>
      </c>
      <c r="DL42" s="350">
        <f t="shared" si="5"/>
        <v>0</v>
      </c>
      <c r="DM42" s="89">
        <f t="shared" si="6"/>
        <v>0</v>
      </c>
      <c r="DN42" s="209">
        <f t="shared" si="7"/>
        <v>6.4356435643564396</v>
      </c>
      <c r="DO42" s="133"/>
      <c r="EC42" s="344">
        <f t="shared" si="48"/>
        <v>20</v>
      </c>
      <c r="ED42" s="347">
        <f t="shared" si="48"/>
        <v>0</v>
      </c>
      <c r="EE42" s="91">
        <f t="shared" si="8"/>
        <v>0</v>
      </c>
      <c r="EF42" s="106">
        <f t="shared" si="9"/>
        <v>0</v>
      </c>
      <c r="EG42" s="93">
        <f t="shared" si="10"/>
        <v>0</v>
      </c>
      <c r="EI42" s="40"/>
      <c r="EJ42" s="40"/>
      <c r="EK42" s="40"/>
      <c r="EL42" s="40"/>
      <c r="EM42" s="40"/>
      <c r="EN42" s="40"/>
      <c r="EO42" s="40"/>
      <c r="EP42" s="40"/>
      <c r="EQ42" s="135"/>
      <c r="ER42" s="135"/>
    </row>
    <row r="43" spans="1:148" ht="13.2" customHeight="1" x14ac:dyDescent="0.2">
      <c r="A43" s="55">
        <v>21</v>
      </c>
      <c r="B43" s="78">
        <f>国語!B43</f>
        <v>0</v>
      </c>
      <c r="C43" s="79">
        <f>アンケート集計!U24</f>
        <v>0</v>
      </c>
      <c r="D43" s="339" t="str">
        <f t="shared" si="11"/>
        <v>C</v>
      </c>
      <c r="E43" s="363"/>
      <c r="F43" s="364"/>
      <c r="G43" s="364"/>
      <c r="H43" s="364"/>
      <c r="I43" s="364"/>
      <c r="J43" s="364"/>
      <c r="K43" s="364"/>
      <c r="L43" s="364"/>
      <c r="M43" s="364"/>
      <c r="N43" s="364"/>
      <c r="O43" s="364"/>
      <c r="P43" s="364"/>
      <c r="Q43" s="364"/>
      <c r="R43" s="365"/>
      <c r="S43" s="366"/>
      <c r="T43" s="364"/>
      <c r="U43" s="364"/>
      <c r="V43" s="364"/>
      <c r="W43" s="364"/>
      <c r="X43" s="364"/>
      <c r="Y43" s="367"/>
      <c r="Z43" s="377"/>
      <c r="AA43" s="364"/>
      <c r="AB43" s="364"/>
      <c r="AC43" s="364"/>
      <c r="AD43" s="364"/>
      <c r="AE43" s="364"/>
      <c r="AF43" s="367"/>
      <c r="AG43" s="366"/>
      <c r="AH43" s="364"/>
      <c r="AI43" s="364"/>
      <c r="AJ43" s="364"/>
      <c r="AK43" s="364"/>
      <c r="AL43" s="364"/>
      <c r="AM43" s="367"/>
      <c r="AN43" s="366"/>
      <c r="AO43" s="364"/>
      <c r="AP43" s="365"/>
      <c r="AQ43" s="363"/>
      <c r="AR43" s="367"/>
      <c r="AS43" s="377"/>
      <c r="AT43" s="364"/>
      <c r="AU43" s="364"/>
      <c r="AV43" s="364"/>
      <c r="AW43" s="367"/>
      <c r="AX43" s="366"/>
      <c r="AY43" s="367"/>
      <c r="AZ43" s="366"/>
      <c r="BA43" s="364"/>
      <c r="BB43" s="369"/>
      <c r="BC43" s="371">
        <f t="shared" si="12"/>
        <v>0</v>
      </c>
      <c r="BD43" s="148" t="str">
        <f t="shared" si="13"/>
        <v>C</v>
      </c>
      <c r="BE43" s="372">
        <f t="shared" si="14"/>
        <v>0</v>
      </c>
      <c r="BF43" s="147" t="str">
        <f t="shared" si="15"/>
        <v>C</v>
      </c>
      <c r="BG43" s="371">
        <f t="shared" si="16"/>
        <v>0</v>
      </c>
      <c r="BH43" s="372">
        <f t="shared" si="17"/>
        <v>0</v>
      </c>
      <c r="BI43" s="372">
        <f t="shared" si="18"/>
        <v>0</v>
      </c>
      <c r="BJ43" s="372">
        <f t="shared" si="19"/>
        <v>0</v>
      </c>
      <c r="BK43" s="373">
        <f t="shared" si="20"/>
        <v>0</v>
      </c>
      <c r="BL43" s="374">
        <f t="shared" si="1"/>
        <v>0</v>
      </c>
      <c r="BM43" s="506">
        <f t="shared" si="21"/>
        <v>6.4356435643564396</v>
      </c>
      <c r="BN43" s="87"/>
      <c r="BO43" s="198"/>
      <c r="BP43" s="375">
        <f t="shared" si="22"/>
        <v>21</v>
      </c>
      <c r="BQ43" s="376">
        <f t="shared" si="3"/>
        <v>0</v>
      </c>
      <c r="BR43" s="582">
        <f t="shared" si="23"/>
        <v>0</v>
      </c>
      <c r="BS43" s="583" t="str">
        <f t="shared" si="49"/>
        <v>C</v>
      </c>
      <c r="BT43" s="583">
        <f t="shared" si="24"/>
        <v>0</v>
      </c>
      <c r="BU43" s="584" t="str">
        <f t="shared" si="49"/>
        <v>C</v>
      </c>
      <c r="BV43" s="582">
        <f t="shared" si="25"/>
        <v>0</v>
      </c>
      <c r="BW43" s="583">
        <f t="shared" si="26"/>
        <v>0</v>
      </c>
      <c r="BX43" s="583">
        <f t="shared" si="27"/>
        <v>0</v>
      </c>
      <c r="BY43" s="583">
        <f t="shared" si="28"/>
        <v>0</v>
      </c>
      <c r="BZ43" s="584">
        <f t="shared" si="29"/>
        <v>0</v>
      </c>
      <c r="CA43" s="555">
        <f t="shared" si="30"/>
        <v>0</v>
      </c>
      <c r="CB43" s="557">
        <f t="shared" si="31"/>
        <v>0</v>
      </c>
      <c r="CC43" s="558">
        <f t="shared" si="32"/>
        <v>0</v>
      </c>
      <c r="CD43" s="557">
        <f t="shared" si="33"/>
        <v>0</v>
      </c>
      <c r="CE43" s="558">
        <f t="shared" si="34"/>
        <v>0</v>
      </c>
      <c r="CF43" s="557">
        <f t="shared" si="35"/>
        <v>0</v>
      </c>
      <c r="CG43" s="558">
        <f t="shared" si="36"/>
        <v>0</v>
      </c>
      <c r="CH43" s="557">
        <f t="shared" si="37"/>
        <v>0</v>
      </c>
      <c r="CI43" s="558">
        <f t="shared" si="38"/>
        <v>0</v>
      </c>
      <c r="CJ43" s="556">
        <f t="shared" si="39"/>
        <v>0</v>
      </c>
      <c r="CK43" s="555">
        <f t="shared" si="40"/>
        <v>0</v>
      </c>
      <c r="CL43" s="557">
        <f t="shared" si="41"/>
        <v>0</v>
      </c>
      <c r="CM43" s="558">
        <f t="shared" si="42"/>
        <v>0</v>
      </c>
      <c r="CN43" s="557">
        <f t="shared" si="43"/>
        <v>0</v>
      </c>
      <c r="CO43" s="558">
        <f t="shared" si="44"/>
        <v>0</v>
      </c>
      <c r="CP43" s="557">
        <f t="shared" si="45"/>
        <v>0</v>
      </c>
      <c r="CQ43" s="558">
        <f t="shared" si="46"/>
        <v>0</v>
      </c>
      <c r="CR43" s="560">
        <f t="shared" si="47"/>
        <v>0</v>
      </c>
      <c r="CS43" s="199"/>
      <c r="CT43" s="199"/>
      <c r="CU43" s="199"/>
      <c r="CV43" s="199"/>
      <c r="CW43" s="199"/>
      <c r="CX43" s="199"/>
      <c r="CY43" s="199"/>
      <c r="CZ43" s="199"/>
      <c r="DA43" s="199"/>
      <c r="DB43" s="199"/>
      <c r="DC43" s="199"/>
      <c r="DD43" s="199"/>
      <c r="DE43" s="199"/>
      <c r="DF43" s="199"/>
      <c r="DG43" s="199"/>
      <c r="DH43" s="199"/>
      <c r="DI43" s="118"/>
      <c r="DJ43" s="335">
        <v>21</v>
      </c>
      <c r="DK43" s="334">
        <f t="shared" si="4"/>
        <v>0</v>
      </c>
      <c r="DL43" s="350">
        <f t="shared" si="5"/>
        <v>0</v>
      </c>
      <c r="DM43" s="89">
        <f t="shared" si="6"/>
        <v>0</v>
      </c>
      <c r="DN43" s="209">
        <f t="shared" si="7"/>
        <v>6.4356435643564396</v>
      </c>
      <c r="DO43" s="133"/>
      <c r="EC43" s="344">
        <f t="shared" si="48"/>
        <v>21</v>
      </c>
      <c r="ED43" s="347">
        <f t="shared" si="48"/>
        <v>0</v>
      </c>
      <c r="EE43" s="91">
        <f t="shared" si="8"/>
        <v>0</v>
      </c>
      <c r="EF43" s="106">
        <f t="shared" si="9"/>
        <v>0</v>
      </c>
      <c r="EG43" s="93">
        <f t="shared" si="10"/>
        <v>0</v>
      </c>
    </row>
    <row r="44" spans="1:148" ht="13.2" customHeight="1" x14ac:dyDescent="0.2">
      <c r="A44" s="95">
        <v>22</v>
      </c>
      <c r="B44" s="96">
        <f>国語!B44</f>
        <v>0</v>
      </c>
      <c r="C44" s="97">
        <f>アンケート集計!U25</f>
        <v>0</v>
      </c>
      <c r="D44" s="422" t="str">
        <f t="shared" si="11"/>
        <v>C</v>
      </c>
      <c r="E44" s="234"/>
      <c r="F44" s="235"/>
      <c r="G44" s="235"/>
      <c r="H44" s="235"/>
      <c r="I44" s="235"/>
      <c r="J44" s="235"/>
      <c r="K44" s="235"/>
      <c r="L44" s="235"/>
      <c r="M44" s="235"/>
      <c r="N44" s="235"/>
      <c r="O44" s="235"/>
      <c r="P44" s="235"/>
      <c r="Q44" s="235"/>
      <c r="R44" s="285"/>
      <c r="S44" s="254"/>
      <c r="T44" s="235"/>
      <c r="U44" s="235"/>
      <c r="V44" s="235"/>
      <c r="W44" s="235"/>
      <c r="X44" s="235"/>
      <c r="Y44" s="236"/>
      <c r="Z44" s="305"/>
      <c r="AA44" s="235"/>
      <c r="AB44" s="235"/>
      <c r="AC44" s="235"/>
      <c r="AD44" s="235"/>
      <c r="AE44" s="235"/>
      <c r="AF44" s="236"/>
      <c r="AG44" s="254"/>
      <c r="AH44" s="235"/>
      <c r="AI44" s="235"/>
      <c r="AJ44" s="235"/>
      <c r="AK44" s="235"/>
      <c r="AL44" s="235"/>
      <c r="AM44" s="236"/>
      <c r="AN44" s="254"/>
      <c r="AO44" s="235"/>
      <c r="AP44" s="285"/>
      <c r="AQ44" s="234"/>
      <c r="AR44" s="236"/>
      <c r="AS44" s="305"/>
      <c r="AT44" s="235"/>
      <c r="AU44" s="235"/>
      <c r="AV44" s="235"/>
      <c r="AW44" s="236"/>
      <c r="AX44" s="254"/>
      <c r="AY44" s="236"/>
      <c r="AZ44" s="254"/>
      <c r="BA44" s="235"/>
      <c r="BB44" s="266"/>
      <c r="BC44" s="101">
        <f t="shared" si="12"/>
        <v>0</v>
      </c>
      <c r="BD44" s="360" t="str">
        <f t="shared" si="13"/>
        <v>C</v>
      </c>
      <c r="BE44" s="102">
        <f t="shared" si="14"/>
        <v>0</v>
      </c>
      <c r="BF44" s="361" t="str">
        <f t="shared" si="15"/>
        <v>C</v>
      </c>
      <c r="BG44" s="101">
        <f t="shared" si="16"/>
        <v>0</v>
      </c>
      <c r="BH44" s="102">
        <f t="shared" si="17"/>
        <v>0</v>
      </c>
      <c r="BI44" s="102">
        <f t="shared" si="18"/>
        <v>0</v>
      </c>
      <c r="BJ44" s="102">
        <f t="shared" si="19"/>
        <v>0</v>
      </c>
      <c r="BK44" s="103">
        <f t="shared" si="20"/>
        <v>0</v>
      </c>
      <c r="BL44" s="104">
        <f t="shared" si="1"/>
        <v>0</v>
      </c>
      <c r="BM44" s="507">
        <f t="shared" si="21"/>
        <v>6.4356435643564396</v>
      </c>
      <c r="BN44" s="87"/>
      <c r="BO44" s="198"/>
      <c r="BP44" s="95">
        <f t="shared" si="22"/>
        <v>22</v>
      </c>
      <c r="BQ44" s="96">
        <f t="shared" si="3"/>
        <v>0</v>
      </c>
      <c r="BR44" s="561">
        <f t="shared" si="23"/>
        <v>0</v>
      </c>
      <c r="BS44" s="562" t="str">
        <f t="shared" si="49"/>
        <v>C</v>
      </c>
      <c r="BT44" s="562">
        <f t="shared" si="24"/>
        <v>0</v>
      </c>
      <c r="BU44" s="563" t="str">
        <f t="shared" si="49"/>
        <v>C</v>
      </c>
      <c r="BV44" s="561">
        <f t="shared" si="25"/>
        <v>0</v>
      </c>
      <c r="BW44" s="562">
        <f t="shared" si="26"/>
        <v>0</v>
      </c>
      <c r="BX44" s="562">
        <f t="shared" si="27"/>
        <v>0</v>
      </c>
      <c r="BY44" s="562">
        <f t="shared" si="28"/>
        <v>0</v>
      </c>
      <c r="BZ44" s="563">
        <f t="shared" si="29"/>
        <v>0</v>
      </c>
      <c r="CA44" s="564">
        <f t="shared" si="30"/>
        <v>0</v>
      </c>
      <c r="CB44" s="566">
        <f t="shared" si="31"/>
        <v>0</v>
      </c>
      <c r="CC44" s="567">
        <f t="shared" si="32"/>
        <v>0</v>
      </c>
      <c r="CD44" s="566">
        <f t="shared" si="33"/>
        <v>0</v>
      </c>
      <c r="CE44" s="567">
        <f t="shared" si="34"/>
        <v>0</v>
      </c>
      <c r="CF44" s="566">
        <f t="shared" si="35"/>
        <v>0</v>
      </c>
      <c r="CG44" s="567">
        <f t="shared" si="36"/>
        <v>0</v>
      </c>
      <c r="CH44" s="566">
        <f t="shared" si="37"/>
        <v>0</v>
      </c>
      <c r="CI44" s="567">
        <f t="shared" si="38"/>
        <v>0</v>
      </c>
      <c r="CJ44" s="565">
        <f t="shared" si="39"/>
        <v>0</v>
      </c>
      <c r="CK44" s="564">
        <f t="shared" si="40"/>
        <v>0</v>
      </c>
      <c r="CL44" s="566">
        <f t="shared" si="41"/>
        <v>0</v>
      </c>
      <c r="CM44" s="567">
        <f t="shared" si="42"/>
        <v>0</v>
      </c>
      <c r="CN44" s="566">
        <f t="shared" si="43"/>
        <v>0</v>
      </c>
      <c r="CO44" s="567">
        <f t="shared" si="44"/>
        <v>0</v>
      </c>
      <c r="CP44" s="566">
        <f t="shared" si="45"/>
        <v>0</v>
      </c>
      <c r="CQ44" s="567">
        <f t="shared" si="46"/>
        <v>0</v>
      </c>
      <c r="CR44" s="569">
        <f t="shared" si="47"/>
        <v>0</v>
      </c>
      <c r="CS44" s="199"/>
      <c r="CT44" s="199"/>
      <c r="CU44" s="199"/>
      <c r="CV44" s="199"/>
      <c r="CW44" s="199"/>
      <c r="CX44" s="199"/>
      <c r="CY44" s="199"/>
      <c r="CZ44" s="199"/>
      <c r="DA44" s="199"/>
      <c r="DB44" s="199"/>
      <c r="DC44" s="199"/>
      <c r="DD44" s="199"/>
      <c r="DE44" s="199"/>
      <c r="DF44" s="199"/>
      <c r="DG44" s="199"/>
      <c r="DH44" s="199"/>
      <c r="DI44" s="118"/>
      <c r="DJ44" s="335">
        <v>22</v>
      </c>
      <c r="DK44" s="334">
        <f t="shared" si="4"/>
        <v>0</v>
      </c>
      <c r="DL44" s="350">
        <f t="shared" si="5"/>
        <v>0</v>
      </c>
      <c r="DM44" s="89">
        <f t="shared" si="6"/>
        <v>0</v>
      </c>
      <c r="DN44" s="209">
        <f t="shared" si="7"/>
        <v>6.4356435643564396</v>
      </c>
      <c r="DO44" s="133"/>
      <c r="EC44" s="344">
        <f t="shared" si="48"/>
        <v>22</v>
      </c>
      <c r="ED44" s="347">
        <f t="shared" si="48"/>
        <v>0</v>
      </c>
      <c r="EE44" s="91">
        <f t="shared" si="8"/>
        <v>0</v>
      </c>
      <c r="EF44" s="106">
        <f t="shared" si="9"/>
        <v>0</v>
      </c>
      <c r="EG44" s="93">
        <f t="shared" si="10"/>
        <v>0</v>
      </c>
    </row>
    <row r="45" spans="1:148" ht="13.2" customHeight="1" x14ac:dyDescent="0.2">
      <c r="A45" s="55">
        <v>23</v>
      </c>
      <c r="B45" s="108">
        <f>国語!B45</f>
        <v>0</v>
      </c>
      <c r="C45" s="109">
        <f>アンケート集計!U26</f>
        <v>0</v>
      </c>
      <c r="D45" s="23" t="str">
        <f t="shared" si="11"/>
        <v>C</v>
      </c>
      <c r="E45" s="237"/>
      <c r="F45" s="238"/>
      <c r="G45" s="238"/>
      <c r="H45" s="238"/>
      <c r="I45" s="238"/>
      <c r="J45" s="238"/>
      <c r="K45" s="238"/>
      <c r="L45" s="238"/>
      <c r="M45" s="238"/>
      <c r="N45" s="238"/>
      <c r="O45" s="238"/>
      <c r="P45" s="238"/>
      <c r="Q45" s="238"/>
      <c r="R45" s="286"/>
      <c r="S45" s="255"/>
      <c r="T45" s="238"/>
      <c r="U45" s="238"/>
      <c r="V45" s="238"/>
      <c r="W45" s="238"/>
      <c r="X45" s="238"/>
      <c r="Y45" s="239"/>
      <c r="Z45" s="306"/>
      <c r="AA45" s="238"/>
      <c r="AB45" s="238"/>
      <c r="AC45" s="238"/>
      <c r="AD45" s="238"/>
      <c r="AE45" s="238"/>
      <c r="AF45" s="239"/>
      <c r="AG45" s="255"/>
      <c r="AH45" s="238"/>
      <c r="AI45" s="238"/>
      <c r="AJ45" s="238"/>
      <c r="AK45" s="238"/>
      <c r="AL45" s="238"/>
      <c r="AM45" s="239"/>
      <c r="AN45" s="255"/>
      <c r="AO45" s="238"/>
      <c r="AP45" s="286"/>
      <c r="AQ45" s="237"/>
      <c r="AR45" s="239"/>
      <c r="AS45" s="306"/>
      <c r="AT45" s="238"/>
      <c r="AU45" s="238"/>
      <c r="AV45" s="238"/>
      <c r="AW45" s="239"/>
      <c r="AX45" s="255"/>
      <c r="AY45" s="239"/>
      <c r="AZ45" s="255"/>
      <c r="BA45" s="238"/>
      <c r="BB45" s="267"/>
      <c r="BC45" s="113">
        <f t="shared" si="12"/>
        <v>0</v>
      </c>
      <c r="BD45" s="358" t="str">
        <f t="shared" si="13"/>
        <v>C</v>
      </c>
      <c r="BE45" s="114">
        <f t="shared" si="14"/>
        <v>0</v>
      </c>
      <c r="BF45" s="359" t="str">
        <f t="shared" si="15"/>
        <v>C</v>
      </c>
      <c r="BG45" s="113">
        <f t="shared" si="16"/>
        <v>0</v>
      </c>
      <c r="BH45" s="114">
        <f t="shared" si="17"/>
        <v>0</v>
      </c>
      <c r="BI45" s="114">
        <f t="shared" si="18"/>
        <v>0</v>
      </c>
      <c r="BJ45" s="114">
        <f t="shared" si="19"/>
        <v>0</v>
      </c>
      <c r="BK45" s="115">
        <f t="shared" si="20"/>
        <v>0</v>
      </c>
      <c r="BL45" s="116">
        <f t="shared" si="1"/>
        <v>0</v>
      </c>
      <c r="BM45" s="508">
        <f t="shared" si="21"/>
        <v>6.4356435643564396</v>
      </c>
      <c r="BN45" s="87"/>
      <c r="BO45" s="198"/>
      <c r="BP45" s="55">
        <f t="shared" si="22"/>
        <v>23</v>
      </c>
      <c r="BQ45" s="108">
        <f t="shared" si="3"/>
        <v>0</v>
      </c>
      <c r="BR45" s="570">
        <f t="shared" si="23"/>
        <v>0</v>
      </c>
      <c r="BS45" s="571" t="str">
        <f t="shared" si="49"/>
        <v>C</v>
      </c>
      <c r="BT45" s="571">
        <f t="shared" si="24"/>
        <v>0</v>
      </c>
      <c r="BU45" s="572" t="str">
        <f t="shared" si="49"/>
        <v>C</v>
      </c>
      <c r="BV45" s="570">
        <f t="shared" si="25"/>
        <v>0</v>
      </c>
      <c r="BW45" s="571">
        <f t="shared" si="26"/>
        <v>0</v>
      </c>
      <c r="BX45" s="571">
        <f t="shared" si="27"/>
        <v>0</v>
      </c>
      <c r="BY45" s="571">
        <f t="shared" si="28"/>
        <v>0</v>
      </c>
      <c r="BZ45" s="572">
        <f t="shared" si="29"/>
        <v>0</v>
      </c>
      <c r="CA45" s="555">
        <f t="shared" si="30"/>
        <v>0</v>
      </c>
      <c r="CB45" s="557">
        <f t="shared" si="31"/>
        <v>0</v>
      </c>
      <c r="CC45" s="558">
        <f t="shared" si="32"/>
        <v>0</v>
      </c>
      <c r="CD45" s="557">
        <f t="shared" si="33"/>
        <v>0</v>
      </c>
      <c r="CE45" s="558">
        <f t="shared" si="34"/>
        <v>0</v>
      </c>
      <c r="CF45" s="557">
        <f t="shared" si="35"/>
        <v>0</v>
      </c>
      <c r="CG45" s="558">
        <f t="shared" si="36"/>
        <v>0</v>
      </c>
      <c r="CH45" s="557">
        <f t="shared" si="37"/>
        <v>0</v>
      </c>
      <c r="CI45" s="558">
        <f t="shared" si="38"/>
        <v>0</v>
      </c>
      <c r="CJ45" s="556">
        <f t="shared" si="39"/>
        <v>0</v>
      </c>
      <c r="CK45" s="555">
        <f t="shared" si="40"/>
        <v>0</v>
      </c>
      <c r="CL45" s="557">
        <f t="shared" si="41"/>
        <v>0</v>
      </c>
      <c r="CM45" s="558">
        <f t="shared" si="42"/>
        <v>0</v>
      </c>
      <c r="CN45" s="557">
        <f t="shared" si="43"/>
        <v>0</v>
      </c>
      <c r="CO45" s="558">
        <f t="shared" si="44"/>
        <v>0</v>
      </c>
      <c r="CP45" s="557">
        <f t="shared" si="45"/>
        <v>0</v>
      </c>
      <c r="CQ45" s="558">
        <f t="shared" si="46"/>
        <v>0</v>
      </c>
      <c r="CR45" s="560">
        <f t="shared" si="47"/>
        <v>0</v>
      </c>
      <c r="CS45" s="199"/>
      <c r="CT45" s="199"/>
      <c r="CU45" s="199"/>
      <c r="CV45" s="199"/>
      <c r="CW45" s="199"/>
      <c r="CX45" s="199"/>
      <c r="CY45" s="199"/>
      <c r="CZ45" s="199"/>
      <c r="DA45" s="199"/>
      <c r="DB45" s="199"/>
      <c r="DC45" s="199"/>
      <c r="DD45" s="199"/>
      <c r="DE45" s="199"/>
      <c r="DF45" s="199"/>
      <c r="DG45" s="199"/>
      <c r="DH45" s="199"/>
      <c r="DI45" s="118"/>
      <c r="DJ45" s="335">
        <v>23</v>
      </c>
      <c r="DK45" s="334">
        <f t="shared" si="4"/>
        <v>0</v>
      </c>
      <c r="DL45" s="350">
        <f t="shared" si="5"/>
        <v>0</v>
      </c>
      <c r="DM45" s="89">
        <f t="shared" si="6"/>
        <v>0</v>
      </c>
      <c r="DN45" s="209">
        <f t="shared" si="7"/>
        <v>6.4356435643564396</v>
      </c>
      <c r="DO45" s="133"/>
      <c r="EC45" s="344">
        <f t="shared" si="48"/>
        <v>23</v>
      </c>
      <c r="ED45" s="347">
        <f t="shared" si="48"/>
        <v>0</v>
      </c>
      <c r="EE45" s="91">
        <f t="shared" si="8"/>
        <v>0</v>
      </c>
      <c r="EF45" s="106">
        <f t="shared" si="9"/>
        <v>0</v>
      </c>
      <c r="EG45" s="93">
        <f t="shared" si="10"/>
        <v>0</v>
      </c>
    </row>
    <row r="46" spans="1:148" ht="13.2" customHeight="1" x14ac:dyDescent="0.2">
      <c r="A46" s="95">
        <v>24</v>
      </c>
      <c r="B46" s="96">
        <f>国語!B46</f>
        <v>0</v>
      </c>
      <c r="C46" s="97">
        <f>アンケート集計!U27</f>
        <v>0</v>
      </c>
      <c r="D46" s="422" t="str">
        <f t="shared" si="11"/>
        <v>C</v>
      </c>
      <c r="E46" s="234"/>
      <c r="F46" s="235"/>
      <c r="G46" s="235"/>
      <c r="H46" s="235"/>
      <c r="I46" s="235"/>
      <c r="J46" s="235"/>
      <c r="K46" s="235"/>
      <c r="L46" s="235"/>
      <c r="M46" s="235"/>
      <c r="N46" s="235"/>
      <c r="O46" s="235"/>
      <c r="P46" s="235"/>
      <c r="Q46" s="235"/>
      <c r="R46" s="285"/>
      <c r="S46" s="254"/>
      <c r="T46" s="235"/>
      <c r="U46" s="235"/>
      <c r="V46" s="235"/>
      <c r="W46" s="235"/>
      <c r="X46" s="235"/>
      <c r="Y46" s="236"/>
      <c r="Z46" s="305"/>
      <c r="AA46" s="235"/>
      <c r="AB46" s="235"/>
      <c r="AC46" s="235"/>
      <c r="AD46" s="235"/>
      <c r="AE46" s="235"/>
      <c r="AF46" s="236"/>
      <c r="AG46" s="254"/>
      <c r="AH46" s="235"/>
      <c r="AI46" s="235"/>
      <c r="AJ46" s="235"/>
      <c r="AK46" s="235"/>
      <c r="AL46" s="235"/>
      <c r="AM46" s="236"/>
      <c r="AN46" s="254"/>
      <c r="AO46" s="235"/>
      <c r="AP46" s="285"/>
      <c r="AQ46" s="234"/>
      <c r="AR46" s="236"/>
      <c r="AS46" s="305"/>
      <c r="AT46" s="235"/>
      <c r="AU46" s="235"/>
      <c r="AV46" s="235"/>
      <c r="AW46" s="236"/>
      <c r="AX46" s="254"/>
      <c r="AY46" s="236"/>
      <c r="AZ46" s="254"/>
      <c r="BA46" s="235"/>
      <c r="BB46" s="266"/>
      <c r="BC46" s="101">
        <f t="shared" si="12"/>
        <v>0</v>
      </c>
      <c r="BD46" s="360" t="str">
        <f t="shared" si="13"/>
        <v>C</v>
      </c>
      <c r="BE46" s="102">
        <f t="shared" si="14"/>
        <v>0</v>
      </c>
      <c r="BF46" s="361" t="str">
        <f t="shared" si="15"/>
        <v>C</v>
      </c>
      <c r="BG46" s="101">
        <f t="shared" si="16"/>
        <v>0</v>
      </c>
      <c r="BH46" s="102">
        <f t="shared" si="17"/>
        <v>0</v>
      </c>
      <c r="BI46" s="102">
        <f t="shared" si="18"/>
        <v>0</v>
      </c>
      <c r="BJ46" s="102">
        <f t="shared" si="19"/>
        <v>0</v>
      </c>
      <c r="BK46" s="103">
        <f t="shared" si="20"/>
        <v>0</v>
      </c>
      <c r="BL46" s="104">
        <f t="shared" si="1"/>
        <v>0</v>
      </c>
      <c r="BM46" s="507">
        <f t="shared" si="21"/>
        <v>6.4356435643564396</v>
      </c>
      <c r="BN46" s="87"/>
      <c r="BO46" s="198"/>
      <c r="BP46" s="95">
        <f t="shared" si="22"/>
        <v>24</v>
      </c>
      <c r="BQ46" s="96">
        <f t="shared" si="3"/>
        <v>0</v>
      </c>
      <c r="BR46" s="561">
        <f t="shared" si="23"/>
        <v>0</v>
      </c>
      <c r="BS46" s="562" t="str">
        <f t="shared" si="49"/>
        <v>C</v>
      </c>
      <c r="BT46" s="562">
        <f t="shared" si="24"/>
        <v>0</v>
      </c>
      <c r="BU46" s="563" t="str">
        <f t="shared" si="49"/>
        <v>C</v>
      </c>
      <c r="BV46" s="561">
        <f t="shared" si="25"/>
        <v>0</v>
      </c>
      <c r="BW46" s="562">
        <f t="shared" si="26"/>
        <v>0</v>
      </c>
      <c r="BX46" s="562">
        <f t="shared" si="27"/>
        <v>0</v>
      </c>
      <c r="BY46" s="562">
        <f t="shared" si="28"/>
        <v>0</v>
      </c>
      <c r="BZ46" s="563">
        <f t="shared" si="29"/>
        <v>0</v>
      </c>
      <c r="CA46" s="564">
        <f t="shared" si="30"/>
        <v>0</v>
      </c>
      <c r="CB46" s="566">
        <f t="shared" si="31"/>
        <v>0</v>
      </c>
      <c r="CC46" s="567">
        <f t="shared" si="32"/>
        <v>0</v>
      </c>
      <c r="CD46" s="566">
        <f t="shared" si="33"/>
        <v>0</v>
      </c>
      <c r="CE46" s="567">
        <f t="shared" si="34"/>
        <v>0</v>
      </c>
      <c r="CF46" s="566">
        <f t="shared" si="35"/>
        <v>0</v>
      </c>
      <c r="CG46" s="567">
        <f t="shared" si="36"/>
        <v>0</v>
      </c>
      <c r="CH46" s="566">
        <f t="shared" si="37"/>
        <v>0</v>
      </c>
      <c r="CI46" s="567">
        <f t="shared" si="38"/>
        <v>0</v>
      </c>
      <c r="CJ46" s="565">
        <f t="shared" si="39"/>
        <v>0</v>
      </c>
      <c r="CK46" s="564">
        <f t="shared" si="40"/>
        <v>0</v>
      </c>
      <c r="CL46" s="566">
        <f t="shared" si="41"/>
        <v>0</v>
      </c>
      <c r="CM46" s="567">
        <f t="shared" si="42"/>
        <v>0</v>
      </c>
      <c r="CN46" s="566">
        <f t="shared" si="43"/>
        <v>0</v>
      </c>
      <c r="CO46" s="567">
        <f t="shared" si="44"/>
        <v>0</v>
      </c>
      <c r="CP46" s="566">
        <f t="shared" si="45"/>
        <v>0</v>
      </c>
      <c r="CQ46" s="567">
        <f t="shared" si="46"/>
        <v>0</v>
      </c>
      <c r="CR46" s="569">
        <f t="shared" si="47"/>
        <v>0</v>
      </c>
      <c r="CS46" s="199"/>
      <c r="CT46" s="199"/>
      <c r="CU46" s="199"/>
      <c r="CV46" s="199"/>
      <c r="CW46" s="199"/>
      <c r="CX46" s="199"/>
      <c r="CY46" s="199"/>
      <c r="CZ46" s="199"/>
      <c r="DA46" s="199"/>
      <c r="DB46" s="199"/>
      <c r="DC46" s="199"/>
      <c r="DD46" s="199"/>
      <c r="DE46" s="199"/>
      <c r="DF46" s="199"/>
      <c r="DG46" s="199"/>
      <c r="DH46" s="199"/>
      <c r="DI46" s="118"/>
      <c r="DJ46" s="335">
        <v>24</v>
      </c>
      <c r="DK46" s="334">
        <f t="shared" si="4"/>
        <v>0</v>
      </c>
      <c r="DL46" s="350">
        <f t="shared" si="5"/>
        <v>0</v>
      </c>
      <c r="DM46" s="89">
        <f t="shared" si="6"/>
        <v>0</v>
      </c>
      <c r="DN46" s="209">
        <f t="shared" si="7"/>
        <v>6.4356435643564396</v>
      </c>
      <c r="DO46" s="133"/>
      <c r="EC46" s="344">
        <f t="shared" si="48"/>
        <v>24</v>
      </c>
      <c r="ED46" s="347">
        <f t="shared" si="48"/>
        <v>0</v>
      </c>
      <c r="EE46" s="91">
        <f t="shared" si="8"/>
        <v>0</v>
      </c>
      <c r="EF46" s="106">
        <f t="shared" si="9"/>
        <v>0</v>
      </c>
      <c r="EG46" s="93">
        <f t="shared" si="10"/>
        <v>0</v>
      </c>
    </row>
    <row r="47" spans="1:148" ht="13.2" customHeight="1" x14ac:dyDescent="0.2">
      <c r="A47" s="55">
        <v>25</v>
      </c>
      <c r="B47" s="108">
        <f>国語!B47</f>
        <v>0</v>
      </c>
      <c r="C47" s="109">
        <f>アンケート集計!U28</f>
        <v>0</v>
      </c>
      <c r="D47" s="23" t="str">
        <f t="shared" si="11"/>
        <v>C</v>
      </c>
      <c r="E47" s="237"/>
      <c r="F47" s="238"/>
      <c r="G47" s="238"/>
      <c r="H47" s="238"/>
      <c r="I47" s="238"/>
      <c r="J47" s="238"/>
      <c r="K47" s="238"/>
      <c r="L47" s="238"/>
      <c r="M47" s="238"/>
      <c r="N47" s="238"/>
      <c r="O47" s="238"/>
      <c r="P47" s="238"/>
      <c r="Q47" s="238"/>
      <c r="R47" s="286"/>
      <c r="S47" s="255"/>
      <c r="T47" s="238"/>
      <c r="U47" s="238"/>
      <c r="V47" s="238"/>
      <c r="W47" s="238"/>
      <c r="X47" s="238"/>
      <c r="Y47" s="239"/>
      <c r="Z47" s="306"/>
      <c r="AA47" s="238"/>
      <c r="AB47" s="238"/>
      <c r="AC47" s="238"/>
      <c r="AD47" s="238"/>
      <c r="AE47" s="238"/>
      <c r="AF47" s="239"/>
      <c r="AG47" s="255"/>
      <c r="AH47" s="238"/>
      <c r="AI47" s="238"/>
      <c r="AJ47" s="238"/>
      <c r="AK47" s="238"/>
      <c r="AL47" s="238"/>
      <c r="AM47" s="239"/>
      <c r="AN47" s="255"/>
      <c r="AO47" s="238"/>
      <c r="AP47" s="286"/>
      <c r="AQ47" s="237"/>
      <c r="AR47" s="239"/>
      <c r="AS47" s="306"/>
      <c r="AT47" s="238"/>
      <c r="AU47" s="238"/>
      <c r="AV47" s="238"/>
      <c r="AW47" s="239"/>
      <c r="AX47" s="255"/>
      <c r="AY47" s="239"/>
      <c r="AZ47" s="255"/>
      <c r="BA47" s="238"/>
      <c r="BB47" s="267"/>
      <c r="BC47" s="113">
        <f t="shared" si="12"/>
        <v>0</v>
      </c>
      <c r="BD47" s="358" t="str">
        <f t="shared" si="13"/>
        <v>C</v>
      </c>
      <c r="BE47" s="114">
        <f t="shared" si="14"/>
        <v>0</v>
      </c>
      <c r="BF47" s="359" t="str">
        <f t="shared" si="15"/>
        <v>C</v>
      </c>
      <c r="BG47" s="113">
        <f t="shared" si="16"/>
        <v>0</v>
      </c>
      <c r="BH47" s="114">
        <f t="shared" si="17"/>
        <v>0</v>
      </c>
      <c r="BI47" s="114">
        <f t="shared" si="18"/>
        <v>0</v>
      </c>
      <c r="BJ47" s="114">
        <f t="shared" si="19"/>
        <v>0</v>
      </c>
      <c r="BK47" s="115">
        <f t="shared" si="20"/>
        <v>0</v>
      </c>
      <c r="BL47" s="116">
        <f t="shared" si="1"/>
        <v>0</v>
      </c>
      <c r="BM47" s="508">
        <f t="shared" si="21"/>
        <v>6.4356435643564396</v>
      </c>
      <c r="BN47" s="87"/>
      <c r="BO47" s="198"/>
      <c r="BP47" s="55">
        <f t="shared" si="22"/>
        <v>25</v>
      </c>
      <c r="BQ47" s="108">
        <f t="shared" si="3"/>
        <v>0</v>
      </c>
      <c r="BR47" s="570">
        <f t="shared" si="23"/>
        <v>0</v>
      </c>
      <c r="BS47" s="571" t="str">
        <f t="shared" si="49"/>
        <v>C</v>
      </c>
      <c r="BT47" s="571">
        <f t="shared" si="24"/>
        <v>0</v>
      </c>
      <c r="BU47" s="572" t="str">
        <f t="shared" si="49"/>
        <v>C</v>
      </c>
      <c r="BV47" s="570">
        <f t="shared" si="25"/>
        <v>0</v>
      </c>
      <c r="BW47" s="571">
        <f t="shared" si="26"/>
        <v>0</v>
      </c>
      <c r="BX47" s="571">
        <f t="shared" si="27"/>
        <v>0</v>
      </c>
      <c r="BY47" s="571">
        <f t="shared" si="28"/>
        <v>0</v>
      </c>
      <c r="BZ47" s="572">
        <f t="shared" si="29"/>
        <v>0</v>
      </c>
      <c r="CA47" s="555">
        <f t="shared" si="30"/>
        <v>0</v>
      </c>
      <c r="CB47" s="557">
        <f t="shared" si="31"/>
        <v>0</v>
      </c>
      <c r="CC47" s="558">
        <f t="shared" si="32"/>
        <v>0</v>
      </c>
      <c r="CD47" s="557">
        <f t="shared" si="33"/>
        <v>0</v>
      </c>
      <c r="CE47" s="558">
        <f t="shared" si="34"/>
        <v>0</v>
      </c>
      <c r="CF47" s="557">
        <f t="shared" si="35"/>
        <v>0</v>
      </c>
      <c r="CG47" s="558">
        <f t="shared" si="36"/>
        <v>0</v>
      </c>
      <c r="CH47" s="557">
        <f t="shared" si="37"/>
        <v>0</v>
      </c>
      <c r="CI47" s="558">
        <f t="shared" si="38"/>
        <v>0</v>
      </c>
      <c r="CJ47" s="556">
        <f t="shared" si="39"/>
        <v>0</v>
      </c>
      <c r="CK47" s="555">
        <f t="shared" si="40"/>
        <v>0</v>
      </c>
      <c r="CL47" s="557">
        <f t="shared" si="41"/>
        <v>0</v>
      </c>
      <c r="CM47" s="558">
        <f t="shared" si="42"/>
        <v>0</v>
      </c>
      <c r="CN47" s="557">
        <f t="shared" si="43"/>
        <v>0</v>
      </c>
      <c r="CO47" s="558">
        <f t="shared" si="44"/>
        <v>0</v>
      </c>
      <c r="CP47" s="557">
        <f t="shared" si="45"/>
        <v>0</v>
      </c>
      <c r="CQ47" s="558">
        <f t="shared" si="46"/>
        <v>0</v>
      </c>
      <c r="CR47" s="560">
        <f t="shared" si="47"/>
        <v>0</v>
      </c>
      <c r="CS47" s="199"/>
      <c r="CT47" s="199"/>
      <c r="CU47" s="199"/>
      <c r="CV47" s="199"/>
      <c r="CW47" s="199"/>
      <c r="CX47" s="199"/>
      <c r="CY47" s="199"/>
      <c r="CZ47" s="199"/>
      <c r="DA47" s="199"/>
      <c r="DB47" s="199"/>
      <c r="DC47" s="199"/>
      <c r="DD47" s="199"/>
      <c r="DE47" s="199"/>
      <c r="DF47" s="199"/>
      <c r="DG47" s="199"/>
      <c r="DH47" s="199"/>
      <c r="DI47" s="118"/>
      <c r="DJ47" s="335">
        <v>25</v>
      </c>
      <c r="DK47" s="334">
        <f t="shared" si="4"/>
        <v>0</v>
      </c>
      <c r="DL47" s="350">
        <f t="shared" si="5"/>
        <v>0</v>
      </c>
      <c r="DM47" s="89">
        <f t="shared" si="6"/>
        <v>0</v>
      </c>
      <c r="DN47" s="209">
        <f t="shared" si="7"/>
        <v>6.4356435643564396</v>
      </c>
      <c r="DO47" s="133"/>
      <c r="EC47" s="344">
        <f t="shared" si="48"/>
        <v>25</v>
      </c>
      <c r="ED47" s="347">
        <f t="shared" si="48"/>
        <v>0</v>
      </c>
      <c r="EE47" s="91">
        <f t="shared" si="8"/>
        <v>0</v>
      </c>
      <c r="EF47" s="106">
        <f t="shared" si="9"/>
        <v>0</v>
      </c>
      <c r="EG47" s="93">
        <f t="shared" si="10"/>
        <v>0</v>
      </c>
    </row>
    <row r="48" spans="1:148" ht="13.2" customHeight="1" x14ac:dyDescent="0.2">
      <c r="A48" s="95">
        <v>26</v>
      </c>
      <c r="B48" s="96">
        <f>国語!B48</f>
        <v>0</v>
      </c>
      <c r="C48" s="97">
        <f>アンケート集計!U29</f>
        <v>0</v>
      </c>
      <c r="D48" s="422" t="str">
        <f t="shared" si="11"/>
        <v>C</v>
      </c>
      <c r="E48" s="234"/>
      <c r="F48" s="235"/>
      <c r="G48" s="235"/>
      <c r="H48" s="235"/>
      <c r="I48" s="235"/>
      <c r="J48" s="235"/>
      <c r="K48" s="235"/>
      <c r="L48" s="235"/>
      <c r="M48" s="235"/>
      <c r="N48" s="235"/>
      <c r="O48" s="235"/>
      <c r="P48" s="235"/>
      <c r="Q48" s="235"/>
      <c r="R48" s="285"/>
      <c r="S48" s="254"/>
      <c r="T48" s="235"/>
      <c r="U48" s="235"/>
      <c r="V48" s="235"/>
      <c r="W48" s="235"/>
      <c r="X48" s="235"/>
      <c r="Y48" s="236"/>
      <c r="Z48" s="305"/>
      <c r="AA48" s="235"/>
      <c r="AB48" s="235"/>
      <c r="AC48" s="235"/>
      <c r="AD48" s="235"/>
      <c r="AE48" s="235"/>
      <c r="AF48" s="236"/>
      <c r="AG48" s="254"/>
      <c r="AH48" s="235"/>
      <c r="AI48" s="235"/>
      <c r="AJ48" s="235"/>
      <c r="AK48" s="235"/>
      <c r="AL48" s="235"/>
      <c r="AM48" s="236"/>
      <c r="AN48" s="254"/>
      <c r="AO48" s="235"/>
      <c r="AP48" s="285"/>
      <c r="AQ48" s="234"/>
      <c r="AR48" s="236"/>
      <c r="AS48" s="305"/>
      <c r="AT48" s="235"/>
      <c r="AU48" s="235"/>
      <c r="AV48" s="235"/>
      <c r="AW48" s="236"/>
      <c r="AX48" s="254"/>
      <c r="AY48" s="236"/>
      <c r="AZ48" s="254"/>
      <c r="BA48" s="235"/>
      <c r="BB48" s="266"/>
      <c r="BC48" s="101">
        <f t="shared" si="12"/>
        <v>0</v>
      </c>
      <c r="BD48" s="360" t="str">
        <f t="shared" si="13"/>
        <v>C</v>
      </c>
      <c r="BE48" s="102">
        <f t="shared" si="14"/>
        <v>0</v>
      </c>
      <c r="BF48" s="361" t="str">
        <f t="shared" si="15"/>
        <v>C</v>
      </c>
      <c r="BG48" s="101">
        <f t="shared" si="16"/>
        <v>0</v>
      </c>
      <c r="BH48" s="102">
        <f t="shared" si="17"/>
        <v>0</v>
      </c>
      <c r="BI48" s="102">
        <f t="shared" si="18"/>
        <v>0</v>
      </c>
      <c r="BJ48" s="102">
        <f t="shared" si="19"/>
        <v>0</v>
      </c>
      <c r="BK48" s="103">
        <f t="shared" si="20"/>
        <v>0</v>
      </c>
      <c r="BL48" s="104">
        <f t="shared" si="1"/>
        <v>0</v>
      </c>
      <c r="BM48" s="507">
        <f t="shared" si="21"/>
        <v>6.4356435643564396</v>
      </c>
      <c r="BN48" s="87"/>
      <c r="BO48" s="198"/>
      <c r="BP48" s="95">
        <f t="shared" si="22"/>
        <v>26</v>
      </c>
      <c r="BQ48" s="96">
        <f t="shared" si="3"/>
        <v>0</v>
      </c>
      <c r="BR48" s="561">
        <f t="shared" si="23"/>
        <v>0</v>
      </c>
      <c r="BS48" s="562" t="str">
        <f t="shared" si="49"/>
        <v>C</v>
      </c>
      <c r="BT48" s="562">
        <f t="shared" si="24"/>
        <v>0</v>
      </c>
      <c r="BU48" s="563" t="str">
        <f t="shared" si="49"/>
        <v>C</v>
      </c>
      <c r="BV48" s="561">
        <f t="shared" si="25"/>
        <v>0</v>
      </c>
      <c r="BW48" s="562">
        <f t="shared" si="26"/>
        <v>0</v>
      </c>
      <c r="BX48" s="562">
        <f t="shared" si="27"/>
        <v>0</v>
      </c>
      <c r="BY48" s="562">
        <f t="shared" si="28"/>
        <v>0</v>
      </c>
      <c r="BZ48" s="563">
        <f t="shared" si="29"/>
        <v>0</v>
      </c>
      <c r="CA48" s="564">
        <f t="shared" si="30"/>
        <v>0</v>
      </c>
      <c r="CB48" s="566">
        <f t="shared" si="31"/>
        <v>0</v>
      </c>
      <c r="CC48" s="567">
        <f t="shared" si="32"/>
        <v>0</v>
      </c>
      <c r="CD48" s="566">
        <f t="shared" si="33"/>
        <v>0</v>
      </c>
      <c r="CE48" s="567">
        <f t="shared" si="34"/>
        <v>0</v>
      </c>
      <c r="CF48" s="566">
        <f t="shared" si="35"/>
        <v>0</v>
      </c>
      <c r="CG48" s="567">
        <f t="shared" si="36"/>
        <v>0</v>
      </c>
      <c r="CH48" s="566">
        <f t="shared" si="37"/>
        <v>0</v>
      </c>
      <c r="CI48" s="567">
        <f t="shared" si="38"/>
        <v>0</v>
      </c>
      <c r="CJ48" s="565">
        <f t="shared" si="39"/>
        <v>0</v>
      </c>
      <c r="CK48" s="564">
        <f t="shared" si="40"/>
        <v>0</v>
      </c>
      <c r="CL48" s="566">
        <f t="shared" si="41"/>
        <v>0</v>
      </c>
      <c r="CM48" s="567">
        <f t="shared" si="42"/>
        <v>0</v>
      </c>
      <c r="CN48" s="566">
        <f t="shared" si="43"/>
        <v>0</v>
      </c>
      <c r="CO48" s="567">
        <f t="shared" si="44"/>
        <v>0</v>
      </c>
      <c r="CP48" s="566">
        <f t="shared" si="45"/>
        <v>0</v>
      </c>
      <c r="CQ48" s="567">
        <f t="shared" si="46"/>
        <v>0</v>
      </c>
      <c r="CR48" s="569">
        <f t="shared" si="47"/>
        <v>0</v>
      </c>
      <c r="CS48" s="199"/>
      <c r="CT48" s="199"/>
      <c r="CU48" s="199"/>
      <c r="CV48" s="199"/>
      <c r="CW48" s="199"/>
      <c r="CX48" s="199"/>
      <c r="CY48" s="199"/>
      <c r="CZ48" s="199"/>
      <c r="DA48" s="199"/>
      <c r="DB48" s="199"/>
      <c r="DC48" s="199"/>
      <c r="DD48" s="199"/>
      <c r="DE48" s="199"/>
      <c r="DF48" s="199"/>
      <c r="DG48" s="199"/>
      <c r="DH48" s="199"/>
      <c r="DI48" s="118"/>
      <c r="DJ48" s="335">
        <v>26</v>
      </c>
      <c r="DK48" s="334">
        <f t="shared" si="4"/>
        <v>0</v>
      </c>
      <c r="DL48" s="350">
        <f t="shared" si="5"/>
        <v>0</v>
      </c>
      <c r="DM48" s="89">
        <f t="shared" si="6"/>
        <v>0</v>
      </c>
      <c r="DN48" s="209">
        <f t="shared" si="7"/>
        <v>6.4356435643564396</v>
      </c>
      <c r="DO48" s="133"/>
      <c r="EC48" s="344">
        <f t="shared" si="48"/>
        <v>26</v>
      </c>
      <c r="ED48" s="347">
        <f t="shared" si="48"/>
        <v>0</v>
      </c>
      <c r="EE48" s="91">
        <f t="shared" si="8"/>
        <v>0</v>
      </c>
      <c r="EF48" s="106">
        <f t="shared" si="9"/>
        <v>0</v>
      </c>
      <c r="EG48" s="93">
        <f t="shared" si="10"/>
        <v>0</v>
      </c>
    </row>
    <row r="49" spans="1:137" ht="13.2" customHeight="1" x14ac:dyDescent="0.2">
      <c r="A49" s="55">
        <v>27</v>
      </c>
      <c r="B49" s="108">
        <f>国語!B49</f>
        <v>0</v>
      </c>
      <c r="C49" s="109">
        <f>アンケート集計!U30</f>
        <v>0</v>
      </c>
      <c r="D49" s="23" t="str">
        <f t="shared" si="11"/>
        <v>C</v>
      </c>
      <c r="E49" s="237"/>
      <c r="F49" s="238"/>
      <c r="G49" s="238"/>
      <c r="H49" s="238"/>
      <c r="I49" s="238"/>
      <c r="J49" s="238"/>
      <c r="K49" s="238"/>
      <c r="L49" s="238"/>
      <c r="M49" s="238"/>
      <c r="N49" s="238"/>
      <c r="O49" s="238"/>
      <c r="P49" s="238"/>
      <c r="Q49" s="238"/>
      <c r="R49" s="286"/>
      <c r="S49" s="255"/>
      <c r="T49" s="238"/>
      <c r="U49" s="238"/>
      <c r="V49" s="238"/>
      <c r="W49" s="238"/>
      <c r="X49" s="238"/>
      <c r="Y49" s="239"/>
      <c r="Z49" s="306"/>
      <c r="AA49" s="238"/>
      <c r="AB49" s="238"/>
      <c r="AC49" s="238"/>
      <c r="AD49" s="238"/>
      <c r="AE49" s="238"/>
      <c r="AF49" s="239"/>
      <c r="AG49" s="255"/>
      <c r="AH49" s="238"/>
      <c r="AI49" s="238"/>
      <c r="AJ49" s="238"/>
      <c r="AK49" s="238"/>
      <c r="AL49" s="238"/>
      <c r="AM49" s="239"/>
      <c r="AN49" s="255"/>
      <c r="AO49" s="238"/>
      <c r="AP49" s="286"/>
      <c r="AQ49" s="237"/>
      <c r="AR49" s="239"/>
      <c r="AS49" s="306"/>
      <c r="AT49" s="238"/>
      <c r="AU49" s="238"/>
      <c r="AV49" s="238"/>
      <c r="AW49" s="239"/>
      <c r="AX49" s="255"/>
      <c r="AY49" s="239"/>
      <c r="AZ49" s="255"/>
      <c r="BA49" s="238"/>
      <c r="BB49" s="267"/>
      <c r="BC49" s="113">
        <f t="shared" si="12"/>
        <v>0</v>
      </c>
      <c r="BD49" s="358" t="str">
        <f t="shared" si="13"/>
        <v>C</v>
      </c>
      <c r="BE49" s="114">
        <f t="shared" si="14"/>
        <v>0</v>
      </c>
      <c r="BF49" s="359" t="str">
        <f t="shared" si="15"/>
        <v>C</v>
      </c>
      <c r="BG49" s="113">
        <f t="shared" si="16"/>
        <v>0</v>
      </c>
      <c r="BH49" s="114">
        <f t="shared" si="17"/>
        <v>0</v>
      </c>
      <c r="BI49" s="114">
        <f t="shared" si="18"/>
        <v>0</v>
      </c>
      <c r="BJ49" s="114">
        <f t="shared" si="19"/>
        <v>0</v>
      </c>
      <c r="BK49" s="115">
        <f t="shared" si="20"/>
        <v>0</v>
      </c>
      <c r="BL49" s="116">
        <f t="shared" si="1"/>
        <v>0</v>
      </c>
      <c r="BM49" s="508">
        <f t="shared" si="21"/>
        <v>6.4356435643564396</v>
      </c>
      <c r="BN49" s="87"/>
      <c r="BO49" s="198"/>
      <c r="BP49" s="55">
        <f t="shared" si="22"/>
        <v>27</v>
      </c>
      <c r="BQ49" s="108">
        <f t="shared" si="3"/>
        <v>0</v>
      </c>
      <c r="BR49" s="570">
        <f t="shared" si="23"/>
        <v>0</v>
      </c>
      <c r="BS49" s="571" t="str">
        <f t="shared" si="49"/>
        <v>C</v>
      </c>
      <c r="BT49" s="571">
        <f t="shared" si="24"/>
        <v>0</v>
      </c>
      <c r="BU49" s="572" t="str">
        <f t="shared" si="49"/>
        <v>C</v>
      </c>
      <c r="BV49" s="570">
        <f t="shared" si="25"/>
        <v>0</v>
      </c>
      <c r="BW49" s="571">
        <f t="shared" si="26"/>
        <v>0</v>
      </c>
      <c r="BX49" s="571">
        <f t="shared" si="27"/>
        <v>0</v>
      </c>
      <c r="BY49" s="571">
        <f t="shared" si="28"/>
        <v>0</v>
      </c>
      <c r="BZ49" s="572">
        <f t="shared" si="29"/>
        <v>0</v>
      </c>
      <c r="CA49" s="555">
        <f t="shared" si="30"/>
        <v>0</v>
      </c>
      <c r="CB49" s="557">
        <f t="shared" si="31"/>
        <v>0</v>
      </c>
      <c r="CC49" s="558">
        <f t="shared" si="32"/>
        <v>0</v>
      </c>
      <c r="CD49" s="557">
        <f t="shared" si="33"/>
        <v>0</v>
      </c>
      <c r="CE49" s="558">
        <f t="shared" si="34"/>
        <v>0</v>
      </c>
      <c r="CF49" s="557">
        <f t="shared" si="35"/>
        <v>0</v>
      </c>
      <c r="CG49" s="558">
        <f t="shared" si="36"/>
        <v>0</v>
      </c>
      <c r="CH49" s="557">
        <f t="shared" si="37"/>
        <v>0</v>
      </c>
      <c r="CI49" s="558">
        <f t="shared" si="38"/>
        <v>0</v>
      </c>
      <c r="CJ49" s="556">
        <f t="shared" si="39"/>
        <v>0</v>
      </c>
      <c r="CK49" s="555">
        <f t="shared" si="40"/>
        <v>0</v>
      </c>
      <c r="CL49" s="557">
        <f t="shared" si="41"/>
        <v>0</v>
      </c>
      <c r="CM49" s="558">
        <f t="shared" si="42"/>
        <v>0</v>
      </c>
      <c r="CN49" s="557">
        <f t="shared" si="43"/>
        <v>0</v>
      </c>
      <c r="CO49" s="558">
        <f t="shared" si="44"/>
        <v>0</v>
      </c>
      <c r="CP49" s="557">
        <f t="shared" si="45"/>
        <v>0</v>
      </c>
      <c r="CQ49" s="558">
        <f t="shared" si="46"/>
        <v>0</v>
      </c>
      <c r="CR49" s="560">
        <f t="shared" si="47"/>
        <v>0</v>
      </c>
      <c r="CS49" s="199"/>
      <c r="CT49" s="199"/>
      <c r="CU49" s="199"/>
      <c r="CV49" s="199"/>
      <c r="CW49" s="199"/>
      <c r="CX49" s="199"/>
      <c r="CY49" s="199"/>
      <c r="CZ49" s="199"/>
      <c r="DA49" s="199"/>
      <c r="DB49" s="199"/>
      <c r="DC49" s="199"/>
      <c r="DD49" s="199"/>
      <c r="DE49" s="199"/>
      <c r="DF49" s="199"/>
      <c r="DG49" s="199"/>
      <c r="DH49" s="199"/>
      <c r="DI49" s="118"/>
      <c r="DJ49" s="335">
        <v>27</v>
      </c>
      <c r="DK49" s="334">
        <f t="shared" si="4"/>
        <v>0</v>
      </c>
      <c r="DL49" s="350">
        <f t="shared" si="5"/>
        <v>0</v>
      </c>
      <c r="DM49" s="89">
        <f t="shared" si="6"/>
        <v>0</v>
      </c>
      <c r="DN49" s="209">
        <f t="shared" si="7"/>
        <v>6.4356435643564396</v>
      </c>
      <c r="DO49" s="133"/>
      <c r="EC49" s="344">
        <f t="shared" si="48"/>
        <v>27</v>
      </c>
      <c r="ED49" s="347">
        <f t="shared" si="48"/>
        <v>0</v>
      </c>
      <c r="EE49" s="91">
        <f t="shared" si="8"/>
        <v>0</v>
      </c>
      <c r="EF49" s="106">
        <f t="shared" si="9"/>
        <v>0</v>
      </c>
      <c r="EG49" s="93">
        <f t="shared" si="10"/>
        <v>0</v>
      </c>
    </row>
    <row r="50" spans="1:137" ht="13.2" customHeight="1" x14ac:dyDescent="0.2">
      <c r="A50" s="95">
        <v>28</v>
      </c>
      <c r="B50" s="96">
        <f>国語!B50</f>
        <v>0</v>
      </c>
      <c r="C50" s="97">
        <f>アンケート集計!U31</f>
        <v>0</v>
      </c>
      <c r="D50" s="422" t="str">
        <f t="shared" si="11"/>
        <v>C</v>
      </c>
      <c r="E50" s="234"/>
      <c r="F50" s="235"/>
      <c r="G50" s="235"/>
      <c r="H50" s="235"/>
      <c r="I50" s="235"/>
      <c r="J50" s="235"/>
      <c r="K50" s="235"/>
      <c r="L50" s="235"/>
      <c r="M50" s="235"/>
      <c r="N50" s="235"/>
      <c r="O50" s="235"/>
      <c r="P50" s="235"/>
      <c r="Q50" s="235"/>
      <c r="R50" s="285"/>
      <c r="S50" s="254"/>
      <c r="T50" s="235"/>
      <c r="U50" s="235"/>
      <c r="V50" s="235"/>
      <c r="W50" s="235"/>
      <c r="X50" s="235"/>
      <c r="Y50" s="236"/>
      <c r="Z50" s="305"/>
      <c r="AA50" s="235"/>
      <c r="AB50" s="235"/>
      <c r="AC50" s="235"/>
      <c r="AD50" s="235"/>
      <c r="AE50" s="235"/>
      <c r="AF50" s="236"/>
      <c r="AG50" s="254"/>
      <c r="AH50" s="235"/>
      <c r="AI50" s="235"/>
      <c r="AJ50" s="235"/>
      <c r="AK50" s="235"/>
      <c r="AL50" s="235"/>
      <c r="AM50" s="236"/>
      <c r="AN50" s="254"/>
      <c r="AO50" s="235"/>
      <c r="AP50" s="285"/>
      <c r="AQ50" s="234"/>
      <c r="AR50" s="236"/>
      <c r="AS50" s="305"/>
      <c r="AT50" s="235"/>
      <c r="AU50" s="235"/>
      <c r="AV50" s="235"/>
      <c r="AW50" s="236"/>
      <c r="AX50" s="254"/>
      <c r="AY50" s="236"/>
      <c r="AZ50" s="254"/>
      <c r="BA50" s="235"/>
      <c r="BB50" s="266"/>
      <c r="BC50" s="101">
        <f t="shared" si="12"/>
        <v>0</v>
      </c>
      <c r="BD50" s="360" t="str">
        <f t="shared" si="13"/>
        <v>C</v>
      </c>
      <c r="BE50" s="102">
        <f t="shared" si="14"/>
        <v>0</v>
      </c>
      <c r="BF50" s="361" t="str">
        <f t="shared" si="15"/>
        <v>C</v>
      </c>
      <c r="BG50" s="101">
        <f t="shared" si="16"/>
        <v>0</v>
      </c>
      <c r="BH50" s="102">
        <f t="shared" si="17"/>
        <v>0</v>
      </c>
      <c r="BI50" s="102">
        <f t="shared" si="18"/>
        <v>0</v>
      </c>
      <c r="BJ50" s="102">
        <f t="shared" si="19"/>
        <v>0</v>
      </c>
      <c r="BK50" s="103">
        <f t="shared" si="20"/>
        <v>0</v>
      </c>
      <c r="BL50" s="104">
        <f t="shared" si="1"/>
        <v>0</v>
      </c>
      <c r="BM50" s="507">
        <f t="shared" si="21"/>
        <v>6.4356435643564396</v>
      </c>
      <c r="BN50" s="87"/>
      <c r="BO50" s="198"/>
      <c r="BP50" s="95">
        <f t="shared" si="22"/>
        <v>28</v>
      </c>
      <c r="BQ50" s="96">
        <f t="shared" si="3"/>
        <v>0</v>
      </c>
      <c r="BR50" s="561">
        <f t="shared" si="23"/>
        <v>0</v>
      </c>
      <c r="BS50" s="562" t="str">
        <f t="shared" si="49"/>
        <v>C</v>
      </c>
      <c r="BT50" s="562">
        <f t="shared" si="24"/>
        <v>0</v>
      </c>
      <c r="BU50" s="563" t="str">
        <f t="shared" si="49"/>
        <v>C</v>
      </c>
      <c r="BV50" s="561">
        <f t="shared" si="25"/>
        <v>0</v>
      </c>
      <c r="BW50" s="562">
        <f t="shared" si="26"/>
        <v>0</v>
      </c>
      <c r="BX50" s="562">
        <f t="shared" si="27"/>
        <v>0</v>
      </c>
      <c r="BY50" s="562">
        <f t="shared" si="28"/>
        <v>0</v>
      </c>
      <c r="BZ50" s="563">
        <f t="shared" si="29"/>
        <v>0</v>
      </c>
      <c r="CA50" s="564">
        <f t="shared" si="30"/>
        <v>0</v>
      </c>
      <c r="CB50" s="566">
        <f t="shared" si="31"/>
        <v>0</v>
      </c>
      <c r="CC50" s="567">
        <f t="shared" si="32"/>
        <v>0</v>
      </c>
      <c r="CD50" s="566">
        <f t="shared" si="33"/>
        <v>0</v>
      </c>
      <c r="CE50" s="567">
        <f t="shared" si="34"/>
        <v>0</v>
      </c>
      <c r="CF50" s="566">
        <f t="shared" si="35"/>
        <v>0</v>
      </c>
      <c r="CG50" s="567">
        <f t="shared" si="36"/>
        <v>0</v>
      </c>
      <c r="CH50" s="566">
        <f t="shared" si="37"/>
        <v>0</v>
      </c>
      <c r="CI50" s="567">
        <f t="shared" si="38"/>
        <v>0</v>
      </c>
      <c r="CJ50" s="565">
        <f t="shared" si="39"/>
        <v>0</v>
      </c>
      <c r="CK50" s="564">
        <f t="shared" si="40"/>
        <v>0</v>
      </c>
      <c r="CL50" s="566">
        <f t="shared" si="41"/>
        <v>0</v>
      </c>
      <c r="CM50" s="567">
        <f t="shared" si="42"/>
        <v>0</v>
      </c>
      <c r="CN50" s="566">
        <f t="shared" si="43"/>
        <v>0</v>
      </c>
      <c r="CO50" s="567">
        <f t="shared" si="44"/>
        <v>0</v>
      </c>
      <c r="CP50" s="566">
        <f t="shared" si="45"/>
        <v>0</v>
      </c>
      <c r="CQ50" s="567">
        <f t="shared" si="46"/>
        <v>0</v>
      </c>
      <c r="CR50" s="569">
        <f t="shared" si="47"/>
        <v>0</v>
      </c>
      <c r="CS50" s="199"/>
      <c r="CT50" s="199"/>
      <c r="CU50" s="199"/>
      <c r="CV50" s="199"/>
      <c r="CW50" s="199"/>
      <c r="CX50" s="199"/>
      <c r="CY50" s="199"/>
      <c r="CZ50" s="199"/>
      <c r="DA50" s="199"/>
      <c r="DB50" s="199"/>
      <c r="DC50" s="199"/>
      <c r="DD50" s="199"/>
      <c r="DE50" s="199"/>
      <c r="DF50" s="199"/>
      <c r="DG50" s="199"/>
      <c r="DH50" s="199"/>
      <c r="DI50" s="118"/>
      <c r="DJ50" s="335">
        <v>28</v>
      </c>
      <c r="DK50" s="334">
        <f t="shared" si="4"/>
        <v>0</v>
      </c>
      <c r="DL50" s="350">
        <f t="shared" si="5"/>
        <v>0</v>
      </c>
      <c r="DM50" s="89">
        <f t="shared" si="6"/>
        <v>0</v>
      </c>
      <c r="DN50" s="209">
        <f t="shared" si="7"/>
        <v>6.4356435643564396</v>
      </c>
      <c r="DO50" s="133"/>
      <c r="DP50" s="134"/>
      <c r="DQ50" s="133"/>
      <c r="DR50" s="133"/>
      <c r="DS50" s="133"/>
      <c r="DT50" s="133"/>
      <c r="DU50" s="133"/>
      <c r="EC50" s="344">
        <f t="shared" si="48"/>
        <v>28</v>
      </c>
      <c r="ED50" s="347">
        <f t="shared" si="48"/>
        <v>0</v>
      </c>
      <c r="EE50" s="91">
        <f t="shared" si="8"/>
        <v>0</v>
      </c>
      <c r="EF50" s="106">
        <f t="shared" si="9"/>
        <v>0</v>
      </c>
      <c r="EG50" s="93">
        <f t="shared" si="10"/>
        <v>0</v>
      </c>
    </row>
    <row r="51" spans="1:137" ht="13.2" customHeight="1" x14ac:dyDescent="0.2">
      <c r="A51" s="55">
        <v>29</v>
      </c>
      <c r="B51" s="108">
        <f>国語!B51</f>
        <v>0</v>
      </c>
      <c r="C51" s="109">
        <f>アンケート集計!U32</f>
        <v>0</v>
      </c>
      <c r="D51" s="23" t="str">
        <f t="shared" si="11"/>
        <v>C</v>
      </c>
      <c r="E51" s="237"/>
      <c r="F51" s="238"/>
      <c r="G51" s="238"/>
      <c r="H51" s="238"/>
      <c r="I51" s="238"/>
      <c r="J51" s="238"/>
      <c r="K51" s="238"/>
      <c r="L51" s="238"/>
      <c r="M51" s="238"/>
      <c r="N51" s="238"/>
      <c r="O51" s="238"/>
      <c r="P51" s="238"/>
      <c r="Q51" s="238"/>
      <c r="R51" s="286"/>
      <c r="S51" s="255"/>
      <c r="T51" s="238"/>
      <c r="U51" s="238"/>
      <c r="V51" s="238"/>
      <c r="W51" s="238"/>
      <c r="X51" s="238"/>
      <c r="Y51" s="239"/>
      <c r="Z51" s="306"/>
      <c r="AA51" s="238"/>
      <c r="AB51" s="238"/>
      <c r="AC51" s="238"/>
      <c r="AD51" s="238"/>
      <c r="AE51" s="238"/>
      <c r="AF51" s="239"/>
      <c r="AG51" s="255"/>
      <c r="AH51" s="238"/>
      <c r="AI51" s="238"/>
      <c r="AJ51" s="238"/>
      <c r="AK51" s="238"/>
      <c r="AL51" s="238"/>
      <c r="AM51" s="239"/>
      <c r="AN51" s="255"/>
      <c r="AO51" s="238"/>
      <c r="AP51" s="286"/>
      <c r="AQ51" s="237"/>
      <c r="AR51" s="239"/>
      <c r="AS51" s="306"/>
      <c r="AT51" s="238"/>
      <c r="AU51" s="238"/>
      <c r="AV51" s="238"/>
      <c r="AW51" s="239"/>
      <c r="AX51" s="255"/>
      <c r="AY51" s="239"/>
      <c r="AZ51" s="255"/>
      <c r="BA51" s="238"/>
      <c r="BB51" s="267"/>
      <c r="BC51" s="113">
        <f t="shared" si="12"/>
        <v>0</v>
      </c>
      <c r="BD51" s="358" t="str">
        <f t="shared" si="13"/>
        <v>C</v>
      </c>
      <c r="BE51" s="114">
        <f t="shared" si="14"/>
        <v>0</v>
      </c>
      <c r="BF51" s="359" t="str">
        <f t="shared" si="15"/>
        <v>C</v>
      </c>
      <c r="BG51" s="113">
        <f t="shared" si="16"/>
        <v>0</v>
      </c>
      <c r="BH51" s="114">
        <f t="shared" si="17"/>
        <v>0</v>
      </c>
      <c r="BI51" s="114">
        <f t="shared" si="18"/>
        <v>0</v>
      </c>
      <c r="BJ51" s="114">
        <f t="shared" si="19"/>
        <v>0</v>
      </c>
      <c r="BK51" s="115">
        <f t="shared" si="20"/>
        <v>0</v>
      </c>
      <c r="BL51" s="116">
        <f t="shared" si="1"/>
        <v>0</v>
      </c>
      <c r="BM51" s="508">
        <f t="shared" si="21"/>
        <v>6.4356435643564396</v>
      </c>
      <c r="BN51" s="87"/>
      <c r="BO51" s="198"/>
      <c r="BP51" s="55">
        <f t="shared" si="22"/>
        <v>29</v>
      </c>
      <c r="BQ51" s="108">
        <f t="shared" si="3"/>
        <v>0</v>
      </c>
      <c r="BR51" s="570">
        <f t="shared" si="23"/>
        <v>0</v>
      </c>
      <c r="BS51" s="571" t="str">
        <f t="shared" si="49"/>
        <v>C</v>
      </c>
      <c r="BT51" s="571">
        <f t="shared" si="24"/>
        <v>0</v>
      </c>
      <c r="BU51" s="572" t="str">
        <f t="shared" si="49"/>
        <v>C</v>
      </c>
      <c r="BV51" s="570">
        <f t="shared" si="25"/>
        <v>0</v>
      </c>
      <c r="BW51" s="571">
        <f t="shared" si="26"/>
        <v>0</v>
      </c>
      <c r="BX51" s="571">
        <f t="shared" si="27"/>
        <v>0</v>
      </c>
      <c r="BY51" s="571">
        <f t="shared" si="28"/>
        <v>0</v>
      </c>
      <c r="BZ51" s="572">
        <f t="shared" si="29"/>
        <v>0</v>
      </c>
      <c r="CA51" s="555">
        <f t="shared" si="30"/>
        <v>0</v>
      </c>
      <c r="CB51" s="557">
        <f t="shared" si="31"/>
        <v>0</v>
      </c>
      <c r="CC51" s="558">
        <f t="shared" si="32"/>
        <v>0</v>
      </c>
      <c r="CD51" s="557">
        <f t="shared" si="33"/>
        <v>0</v>
      </c>
      <c r="CE51" s="558">
        <f t="shared" si="34"/>
        <v>0</v>
      </c>
      <c r="CF51" s="557">
        <f t="shared" si="35"/>
        <v>0</v>
      </c>
      <c r="CG51" s="558">
        <f t="shared" si="36"/>
        <v>0</v>
      </c>
      <c r="CH51" s="557">
        <f t="shared" si="37"/>
        <v>0</v>
      </c>
      <c r="CI51" s="558">
        <f t="shared" si="38"/>
        <v>0</v>
      </c>
      <c r="CJ51" s="556">
        <f t="shared" si="39"/>
        <v>0</v>
      </c>
      <c r="CK51" s="555">
        <f t="shared" si="40"/>
        <v>0</v>
      </c>
      <c r="CL51" s="557">
        <f t="shared" si="41"/>
        <v>0</v>
      </c>
      <c r="CM51" s="558">
        <f t="shared" si="42"/>
        <v>0</v>
      </c>
      <c r="CN51" s="557">
        <f t="shared" si="43"/>
        <v>0</v>
      </c>
      <c r="CO51" s="558">
        <f t="shared" si="44"/>
        <v>0</v>
      </c>
      <c r="CP51" s="557">
        <f t="shared" si="45"/>
        <v>0</v>
      </c>
      <c r="CQ51" s="558">
        <f t="shared" si="46"/>
        <v>0</v>
      </c>
      <c r="CR51" s="560">
        <f t="shared" si="47"/>
        <v>0</v>
      </c>
      <c r="CS51" s="199"/>
      <c r="CT51" s="199"/>
      <c r="CU51" s="199"/>
      <c r="CV51" s="199"/>
      <c r="CW51" s="199"/>
      <c r="CX51" s="199"/>
      <c r="CY51" s="199"/>
      <c r="CZ51" s="199"/>
      <c r="DA51" s="199"/>
      <c r="DB51" s="199"/>
      <c r="DC51" s="199"/>
      <c r="DD51" s="199"/>
      <c r="DE51" s="199"/>
      <c r="DF51" s="199"/>
      <c r="DG51" s="199"/>
      <c r="DH51" s="199"/>
      <c r="DI51" s="118"/>
      <c r="DJ51" s="335">
        <v>29</v>
      </c>
      <c r="DK51" s="334">
        <f t="shared" si="4"/>
        <v>0</v>
      </c>
      <c r="DL51" s="350">
        <f t="shared" si="5"/>
        <v>0</v>
      </c>
      <c r="DM51" s="89">
        <f t="shared" si="6"/>
        <v>0</v>
      </c>
      <c r="DN51" s="209">
        <f t="shared" si="7"/>
        <v>6.4356435643564396</v>
      </c>
      <c r="DO51" s="133"/>
      <c r="DP51" s="121"/>
      <c r="DQ51" s="133"/>
      <c r="DR51" s="133"/>
      <c r="DS51" s="133"/>
      <c r="DT51" s="133"/>
      <c r="DU51" s="133"/>
      <c r="EC51" s="344">
        <f t="shared" si="48"/>
        <v>29</v>
      </c>
      <c r="ED51" s="347">
        <f t="shared" si="48"/>
        <v>0</v>
      </c>
      <c r="EE51" s="91">
        <f t="shared" si="8"/>
        <v>0</v>
      </c>
      <c r="EF51" s="106">
        <f t="shared" si="9"/>
        <v>0</v>
      </c>
      <c r="EG51" s="93">
        <f t="shared" si="10"/>
        <v>0</v>
      </c>
    </row>
    <row r="52" spans="1:137" ht="13.2" customHeight="1" thickBot="1" x14ac:dyDescent="0.25">
      <c r="A52" s="95">
        <v>30</v>
      </c>
      <c r="B52" s="126">
        <f>国語!B52</f>
        <v>0</v>
      </c>
      <c r="C52" s="127">
        <f>アンケート集計!U33</f>
        <v>0</v>
      </c>
      <c r="D52" s="424" t="str">
        <f t="shared" si="11"/>
        <v>C</v>
      </c>
      <c r="E52" s="240"/>
      <c r="F52" s="241"/>
      <c r="G52" s="241"/>
      <c r="H52" s="241"/>
      <c r="I52" s="241"/>
      <c r="J52" s="241"/>
      <c r="K52" s="241"/>
      <c r="L52" s="241"/>
      <c r="M52" s="241"/>
      <c r="N52" s="241"/>
      <c r="O52" s="241"/>
      <c r="P52" s="241"/>
      <c r="Q52" s="241"/>
      <c r="R52" s="287"/>
      <c r="S52" s="256"/>
      <c r="T52" s="241"/>
      <c r="U52" s="241"/>
      <c r="V52" s="241"/>
      <c r="W52" s="241"/>
      <c r="X52" s="241"/>
      <c r="Y52" s="242"/>
      <c r="Z52" s="307"/>
      <c r="AA52" s="241"/>
      <c r="AB52" s="241"/>
      <c r="AC52" s="241"/>
      <c r="AD52" s="241"/>
      <c r="AE52" s="241"/>
      <c r="AF52" s="242"/>
      <c r="AG52" s="256"/>
      <c r="AH52" s="241"/>
      <c r="AI52" s="241"/>
      <c r="AJ52" s="241"/>
      <c r="AK52" s="241"/>
      <c r="AL52" s="241"/>
      <c r="AM52" s="242"/>
      <c r="AN52" s="256"/>
      <c r="AO52" s="241"/>
      <c r="AP52" s="287"/>
      <c r="AQ52" s="240"/>
      <c r="AR52" s="242"/>
      <c r="AS52" s="307"/>
      <c r="AT52" s="241"/>
      <c r="AU52" s="241"/>
      <c r="AV52" s="241"/>
      <c r="AW52" s="242"/>
      <c r="AX52" s="256"/>
      <c r="AY52" s="242"/>
      <c r="AZ52" s="256"/>
      <c r="BA52" s="241"/>
      <c r="BB52" s="268"/>
      <c r="BC52" s="215">
        <f t="shared" si="12"/>
        <v>0</v>
      </c>
      <c r="BD52" s="426" t="str">
        <f t="shared" si="13"/>
        <v>C</v>
      </c>
      <c r="BE52" s="216">
        <f t="shared" si="14"/>
        <v>0</v>
      </c>
      <c r="BF52" s="428" t="str">
        <f t="shared" si="15"/>
        <v>C</v>
      </c>
      <c r="BG52" s="215">
        <f t="shared" si="16"/>
        <v>0</v>
      </c>
      <c r="BH52" s="216">
        <f t="shared" si="17"/>
        <v>0</v>
      </c>
      <c r="BI52" s="216">
        <f t="shared" si="18"/>
        <v>0</v>
      </c>
      <c r="BJ52" s="216">
        <f t="shared" si="19"/>
        <v>0</v>
      </c>
      <c r="BK52" s="217">
        <f t="shared" si="20"/>
        <v>0</v>
      </c>
      <c r="BL52" s="218">
        <f t="shared" si="1"/>
        <v>0</v>
      </c>
      <c r="BM52" s="509">
        <f t="shared" si="21"/>
        <v>6.4356435643564396</v>
      </c>
      <c r="BN52" s="87"/>
      <c r="BO52" s="198"/>
      <c r="BP52" s="141">
        <f t="shared" si="22"/>
        <v>30</v>
      </c>
      <c r="BQ52" s="142">
        <f t="shared" si="3"/>
        <v>0</v>
      </c>
      <c r="BR52" s="573">
        <f t="shared" si="23"/>
        <v>0</v>
      </c>
      <c r="BS52" s="574" t="str">
        <f t="shared" si="49"/>
        <v>C</v>
      </c>
      <c r="BT52" s="574">
        <f t="shared" si="24"/>
        <v>0</v>
      </c>
      <c r="BU52" s="575" t="str">
        <f t="shared" si="49"/>
        <v>C</v>
      </c>
      <c r="BV52" s="573">
        <f t="shared" si="25"/>
        <v>0</v>
      </c>
      <c r="BW52" s="574">
        <f t="shared" si="26"/>
        <v>0</v>
      </c>
      <c r="BX52" s="574">
        <f t="shared" si="27"/>
        <v>0</v>
      </c>
      <c r="BY52" s="574">
        <f t="shared" si="28"/>
        <v>0</v>
      </c>
      <c r="BZ52" s="575">
        <f t="shared" si="29"/>
        <v>0</v>
      </c>
      <c r="CA52" s="576">
        <f t="shared" si="30"/>
        <v>0</v>
      </c>
      <c r="CB52" s="578">
        <f t="shared" si="31"/>
        <v>0</v>
      </c>
      <c r="CC52" s="579">
        <f t="shared" si="32"/>
        <v>0</v>
      </c>
      <c r="CD52" s="578">
        <f t="shared" si="33"/>
        <v>0</v>
      </c>
      <c r="CE52" s="579">
        <f t="shared" si="34"/>
        <v>0</v>
      </c>
      <c r="CF52" s="578">
        <f t="shared" si="35"/>
        <v>0</v>
      </c>
      <c r="CG52" s="579">
        <f t="shared" si="36"/>
        <v>0</v>
      </c>
      <c r="CH52" s="578">
        <f t="shared" si="37"/>
        <v>0</v>
      </c>
      <c r="CI52" s="579">
        <f t="shared" si="38"/>
        <v>0</v>
      </c>
      <c r="CJ52" s="577">
        <f t="shared" si="39"/>
        <v>0</v>
      </c>
      <c r="CK52" s="564">
        <f t="shared" si="40"/>
        <v>0</v>
      </c>
      <c r="CL52" s="578">
        <f t="shared" si="41"/>
        <v>0</v>
      </c>
      <c r="CM52" s="579">
        <f t="shared" si="42"/>
        <v>0</v>
      </c>
      <c r="CN52" s="578">
        <f t="shared" si="43"/>
        <v>0</v>
      </c>
      <c r="CO52" s="579">
        <f t="shared" si="44"/>
        <v>0</v>
      </c>
      <c r="CP52" s="578">
        <f t="shared" si="45"/>
        <v>0</v>
      </c>
      <c r="CQ52" s="579">
        <f t="shared" si="46"/>
        <v>0</v>
      </c>
      <c r="CR52" s="581">
        <f t="shared" si="47"/>
        <v>0</v>
      </c>
      <c r="CS52" s="199"/>
      <c r="CT52" s="199"/>
      <c r="CU52" s="199"/>
      <c r="CV52" s="199"/>
      <c r="CW52" s="199"/>
      <c r="CX52" s="199"/>
      <c r="CY52" s="199"/>
      <c r="CZ52" s="199"/>
      <c r="DA52" s="199"/>
      <c r="DB52" s="199"/>
      <c r="DC52" s="199"/>
      <c r="DD52" s="199"/>
      <c r="DE52" s="199"/>
      <c r="DF52" s="199"/>
      <c r="DG52" s="199"/>
      <c r="DH52" s="199"/>
      <c r="DI52" s="118"/>
      <c r="DJ52" s="335">
        <v>30</v>
      </c>
      <c r="DK52" s="334">
        <f t="shared" si="4"/>
        <v>0</v>
      </c>
      <c r="DL52" s="350">
        <f t="shared" si="5"/>
        <v>0</v>
      </c>
      <c r="DM52" s="89">
        <f t="shared" si="6"/>
        <v>0</v>
      </c>
      <c r="DN52" s="209">
        <f t="shared" si="7"/>
        <v>6.4356435643564396</v>
      </c>
      <c r="DO52" s="133"/>
      <c r="DP52" s="136"/>
      <c r="DQ52" s="136"/>
      <c r="DR52" s="137"/>
      <c r="DS52" s="119"/>
      <c r="DT52" s="119"/>
      <c r="DU52" s="119"/>
      <c r="DV52" s="119"/>
      <c r="DW52" s="118"/>
      <c r="DX52" s="119"/>
      <c r="DY52" s="119"/>
      <c r="DZ52" s="119"/>
      <c r="EA52" s="119"/>
      <c r="EB52" s="119"/>
      <c r="EC52" s="344">
        <f t="shared" si="48"/>
        <v>30</v>
      </c>
      <c r="ED52" s="347">
        <f t="shared" si="48"/>
        <v>0</v>
      </c>
      <c r="EE52" s="91">
        <f t="shared" si="8"/>
        <v>0</v>
      </c>
      <c r="EF52" s="106">
        <f t="shared" si="9"/>
        <v>0</v>
      </c>
      <c r="EG52" s="93">
        <f t="shared" si="10"/>
        <v>0</v>
      </c>
    </row>
    <row r="53" spans="1:137" ht="13.2" customHeight="1" x14ac:dyDescent="0.2">
      <c r="A53" s="55">
        <v>31</v>
      </c>
      <c r="B53" s="78">
        <f>国語!B53</f>
        <v>0</v>
      </c>
      <c r="C53" s="79">
        <f>アンケート集計!U34</f>
        <v>0</v>
      </c>
      <c r="D53" s="339" t="str">
        <f t="shared" si="11"/>
        <v>C</v>
      </c>
      <c r="E53" s="363"/>
      <c r="F53" s="364"/>
      <c r="G53" s="364"/>
      <c r="H53" s="364"/>
      <c r="I53" s="364"/>
      <c r="J53" s="364"/>
      <c r="K53" s="364"/>
      <c r="L53" s="364"/>
      <c r="M53" s="364"/>
      <c r="N53" s="364"/>
      <c r="O53" s="364"/>
      <c r="P53" s="364"/>
      <c r="Q53" s="364"/>
      <c r="R53" s="365"/>
      <c r="S53" s="366"/>
      <c r="T53" s="364"/>
      <c r="U53" s="364"/>
      <c r="V53" s="364"/>
      <c r="W53" s="364"/>
      <c r="X53" s="364"/>
      <c r="Y53" s="367"/>
      <c r="Z53" s="377"/>
      <c r="AA53" s="364"/>
      <c r="AB53" s="364"/>
      <c r="AC53" s="364"/>
      <c r="AD53" s="364"/>
      <c r="AE53" s="364"/>
      <c r="AF53" s="367"/>
      <c r="AG53" s="366"/>
      <c r="AH53" s="364"/>
      <c r="AI53" s="364"/>
      <c r="AJ53" s="364"/>
      <c r="AK53" s="364"/>
      <c r="AL53" s="364"/>
      <c r="AM53" s="367"/>
      <c r="AN53" s="366"/>
      <c r="AO53" s="364"/>
      <c r="AP53" s="365"/>
      <c r="AQ53" s="363"/>
      <c r="AR53" s="367"/>
      <c r="AS53" s="377"/>
      <c r="AT53" s="364"/>
      <c r="AU53" s="364"/>
      <c r="AV53" s="364"/>
      <c r="AW53" s="367"/>
      <c r="AX53" s="366"/>
      <c r="AY53" s="367"/>
      <c r="AZ53" s="366"/>
      <c r="BA53" s="364"/>
      <c r="BB53" s="369"/>
      <c r="BC53" s="371">
        <f t="shared" si="12"/>
        <v>0</v>
      </c>
      <c r="BD53" s="148" t="str">
        <f t="shared" si="13"/>
        <v>C</v>
      </c>
      <c r="BE53" s="372">
        <f t="shared" si="14"/>
        <v>0</v>
      </c>
      <c r="BF53" s="147" t="str">
        <f t="shared" si="15"/>
        <v>C</v>
      </c>
      <c r="BG53" s="371">
        <f t="shared" si="16"/>
        <v>0</v>
      </c>
      <c r="BH53" s="372">
        <f t="shared" si="17"/>
        <v>0</v>
      </c>
      <c r="BI53" s="372">
        <f t="shared" si="18"/>
        <v>0</v>
      </c>
      <c r="BJ53" s="372">
        <f t="shared" si="19"/>
        <v>0</v>
      </c>
      <c r="BK53" s="373">
        <f t="shared" si="20"/>
        <v>0</v>
      </c>
      <c r="BL53" s="374">
        <f t="shared" si="1"/>
        <v>0</v>
      </c>
      <c r="BM53" s="506">
        <f t="shared" si="21"/>
        <v>6.4356435643564396</v>
      </c>
      <c r="BN53" s="87"/>
      <c r="BO53" s="198"/>
      <c r="BP53" s="375">
        <f t="shared" si="22"/>
        <v>31</v>
      </c>
      <c r="BQ53" s="376">
        <f t="shared" si="3"/>
        <v>0</v>
      </c>
      <c r="BR53" s="582">
        <f t="shared" si="23"/>
        <v>0</v>
      </c>
      <c r="BS53" s="583" t="str">
        <f t="shared" si="49"/>
        <v>C</v>
      </c>
      <c r="BT53" s="583">
        <f t="shared" si="24"/>
        <v>0</v>
      </c>
      <c r="BU53" s="584" t="str">
        <f t="shared" si="49"/>
        <v>C</v>
      </c>
      <c r="BV53" s="582">
        <f t="shared" si="25"/>
        <v>0</v>
      </c>
      <c r="BW53" s="583">
        <f t="shared" si="26"/>
        <v>0</v>
      </c>
      <c r="BX53" s="583">
        <f t="shared" si="27"/>
        <v>0</v>
      </c>
      <c r="BY53" s="583">
        <f t="shared" si="28"/>
        <v>0</v>
      </c>
      <c r="BZ53" s="584">
        <f t="shared" si="29"/>
        <v>0</v>
      </c>
      <c r="CA53" s="555">
        <f t="shared" si="30"/>
        <v>0</v>
      </c>
      <c r="CB53" s="557">
        <f t="shared" si="31"/>
        <v>0</v>
      </c>
      <c r="CC53" s="558">
        <f t="shared" si="32"/>
        <v>0</v>
      </c>
      <c r="CD53" s="557">
        <f t="shared" si="33"/>
        <v>0</v>
      </c>
      <c r="CE53" s="558">
        <f t="shared" si="34"/>
        <v>0</v>
      </c>
      <c r="CF53" s="557">
        <f t="shared" si="35"/>
        <v>0</v>
      </c>
      <c r="CG53" s="558">
        <f t="shared" si="36"/>
        <v>0</v>
      </c>
      <c r="CH53" s="557">
        <f t="shared" si="37"/>
        <v>0</v>
      </c>
      <c r="CI53" s="558">
        <f t="shared" si="38"/>
        <v>0</v>
      </c>
      <c r="CJ53" s="556">
        <f t="shared" si="39"/>
        <v>0</v>
      </c>
      <c r="CK53" s="555">
        <f t="shared" si="40"/>
        <v>0</v>
      </c>
      <c r="CL53" s="557">
        <f t="shared" si="41"/>
        <v>0</v>
      </c>
      <c r="CM53" s="558">
        <f t="shared" si="42"/>
        <v>0</v>
      </c>
      <c r="CN53" s="557">
        <f t="shared" si="43"/>
        <v>0</v>
      </c>
      <c r="CO53" s="558">
        <f t="shared" si="44"/>
        <v>0</v>
      </c>
      <c r="CP53" s="557">
        <f t="shared" si="45"/>
        <v>0</v>
      </c>
      <c r="CQ53" s="558">
        <f t="shared" si="46"/>
        <v>0</v>
      </c>
      <c r="CR53" s="560">
        <f t="shared" si="47"/>
        <v>0</v>
      </c>
      <c r="CS53" s="199"/>
      <c r="CT53" s="199"/>
      <c r="CU53" s="199"/>
      <c r="CV53" s="199"/>
      <c r="CW53" s="199"/>
      <c r="CX53" s="199"/>
      <c r="CY53" s="199"/>
      <c r="CZ53" s="199"/>
      <c r="DA53" s="199"/>
      <c r="DB53" s="199"/>
      <c r="DC53" s="199"/>
      <c r="DD53" s="199"/>
      <c r="DE53" s="199"/>
      <c r="DF53" s="199"/>
      <c r="DG53" s="199"/>
      <c r="DH53" s="199"/>
      <c r="DI53" s="118"/>
      <c r="DJ53" s="335">
        <v>31</v>
      </c>
      <c r="DK53" s="334">
        <f t="shared" si="4"/>
        <v>0</v>
      </c>
      <c r="DL53" s="350">
        <f t="shared" si="5"/>
        <v>0</v>
      </c>
      <c r="DM53" s="89">
        <f t="shared" si="6"/>
        <v>0</v>
      </c>
      <c r="DN53" s="209">
        <f t="shared" si="7"/>
        <v>6.4356435643564396</v>
      </c>
      <c r="DO53" s="133"/>
      <c r="DP53" s="138"/>
      <c r="DQ53" s="138"/>
      <c r="DR53" s="119"/>
      <c r="DS53" s="139"/>
      <c r="DT53" s="139"/>
      <c r="DU53" s="139"/>
      <c r="DV53" s="139"/>
      <c r="DW53" s="140"/>
      <c r="DX53" s="122"/>
      <c r="DY53" s="122"/>
      <c r="DZ53" s="122"/>
      <c r="EA53" s="122"/>
      <c r="EB53" s="122"/>
      <c r="EC53" s="344">
        <f t="shared" si="48"/>
        <v>31</v>
      </c>
      <c r="ED53" s="347">
        <f t="shared" si="48"/>
        <v>0</v>
      </c>
      <c r="EE53" s="91">
        <f t="shared" si="8"/>
        <v>0</v>
      </c>
      <c r="EF53" s="106">
        <f t="shared" si="9"/>
        <v>0</v>
      </c>
      <c r="EG53" s="93">
        <f t="shared" si="10"/>
        <v>0</v>
      </c>
    </row>
    <row r="54" spans="1:137" ht="13.2" customHeight="1" x14ac:dyDescent="0.2">
      <c r="A54" s="95">
        <v>32</v>
      </c>
      <c r="B54" s="96">
        <f>国語!B54</f>
        <v>0</v>
      </c>
      <c r="C54" s="97">
        <f>アンケート集計!U35</f>
        <v>0</v>
      </c>
      <c r="D54" s="422" t="str">
        <f t="shared" si="11"/>
        <v>C</v>
      </c>
      <c r="E54" s="234"/>
      <c r="F54" s="235"/>
      <c r="G54" s="235"/>
      <c r="H54" s="235"/>
      <c r="I54" s="235"/>
      <c r="J54" s="235"/>
      <c r="K54" s="235"/>
      <c r="L54" s="235"/>
      <c r="M54" s="235"/>
      <c r="N54" s="235"/>
      <c r="O54" s="235"/>
      <c r="P54" s="235"/>
      <c r="Q54" s="235"/>
      <c r="R54" s="285"/>
      <c r="S54" s="254"/>
      <c r="T54" s="235"/>
      <c r="U54" s="235"/>
      <c r="V54" s="235"/>
      <c r="W54" s="235"/>
      <c r="X54" s="235"/>
      <c r="Y54" s="236"/>
      <c r="Z54" s="305"/>
      <c r="AA54" s="235"/>
      <c r="AB54" s="235"/>
      <c r="AC54" s="235"/>
      <c r="AD54" s="235"/>
      <c r="AE54" s="235"/>
      <c r="AF54" s="236"/>
      <c r="AG54" s="254"/>
      <c r="AH54" s="235"/>
      <c r="AI54" s="235"/>
      <c r="AJ54" s="235"/>
      <c r="AK54" s="235"/>
      <c r="AL54" s="235"/>
      <c r="AM54" s="236"/>
      <c r="AN54" s="254"/>
      <c r="AO54" s="235"/>
      <c r="AP54" s="285"/>
      <c r="AQ54" s="234"/>
      <c r="AR54" s="236"/>
      <c r="AS54" s="305"/>
      <c r="AT54" s="235"/>
      <c r="AU54" s="235"/>
      <c r="AV54" s="235"/>
      <c r="AW54" s="236"/>
      <c r="AX54" s="254"/>
      <c r="AY54" s="236"/>
      <c r="AZ54" s="254"/>
      <c r="BA54" s="235"/>
      <c r="BB54" s="266"/>
      <c r="BC54" s="101">
        <f t="shared" si="12"/>
        <v>0</v>
      </c>
      <c r="BD54" s="360" t="str">
        <f t="shared" si="13"/>
        <v>C</v>
      </c>
      <c r="BE54" s="102">
        <f t="shared" si="14"/>
        <v>0</v>
      </c>
      <c r="BF54" s="361" t="str">
        <f t="shared" si="15"/>
        <v>C</v>
      </c>
      <c r="BG54" s="101">
        <f t="shared" si="16"/>
        <v>0</v>
      </c>
      <c r="BH54" s="102">
        <f t="shared" si="17"/>
        <v>0</v>
      </c>
      <c r="BI54" s="102">
        <f t="shared" si="18"/>
        <v>0</v>
      </c>
      <c r="BJ54" s="102">
        <f t="shared" si="19"/>
        <v>0</v>
      </c>
      <c r="BK54" s="103">
        <f t="shared" si="20"/>
        <v>0</v>
      </c>
      <c r="BL54" s="104">
        <f t="shared" si="1"/>
        <v>0</v>
      </c>
      <c r="BM54" s="507">
        <f t="shared" si="21"/>
        <v>6.4356435643564396</v>
      </c>
      <c r="BN54" s="87"/>
      <c r="BO54" s="198"/>
      <c r="BP54" s="95">
        <f t="shared" si="22"/>
        <v>32</v>
      </c>
      <c r="BQ54" s="96">
        <f t="shared" si="3"/>
        <v>0</v>
      </c>
      <c r="BR54" s="561">
        <f t="shared" si="23"/>
        <v>0</v>
      </c>
      <c r="BS54" s="562" t="str">
        <f t="shared" si="49"/>
        <v>C</v>
      </c>
      <c r="BT54" s="562">
        <f t="shared" si="24"/>
        <v>0</v>
      </c>
      <c r="BU54" s="563" t="str">
        <f t="shared" si="49"/>
        <v>C</v>
      </c>
      <c r="BV54" s="561">
        <f t="shared" si="25"/>
        <v>0</v>
      </c>
      <c r="BW54" s="562">
        <f t="shared" si="26"/>
        <v>0</v>
      </c>
      <c r="BX54" s="562">
        <f t="shared" si="27"/>
        <v>0</v>
      </c>
      <c r="BY54" s="562">
        <f t="shared" si="28"/>
        <v>0</v>
      </c>
      <c r="BZ54" s="563">
        <f t="shared" si="29"/>
        <v>0</v>
      </c>
      <c r="CA54" s="564">
        <f t="shared" si="30"/>
        <v>0</v>
      </c>
      <c r="CB54" s="566">
        <f t="shared" si="31"/>
        <v>0</v>
      </c>
      <c r="CC54" s="567">
        <f t="shared" si="32"/>
        <v>0</v>
      </c>
      <c r="CD54" s="566">
        <f t="shared" si="33"/>
        <v>0</v>
      </c>
      <c r="CE54" s="567">
        <f t="shared" si="34"/>
        <v>0</v>
      </c>
      <c r="CF54" s="566">
        <f t="shared" si="35"/>
        <v>0</v>
      </c>
      <c r="CG54" s="567">
        <f t="shared" si="36"/>
        <v>0</v>
      </c>
      <c r="CH54" s="566">
        <f t="shared" si="37"/>
        <v>0</v>
      </c>
      <c r="CI54" s="567">
        <f t="shared" si="38"/>
        <v>0</v>
      </c>
      <c r="CJ54" s="565">
        <f t="shared" si="39"/>
        <v>0</v>
      </c>
      <c r="CK54" s="564">
        <f t="shared" si="40"/>
        <v>0</v>
      </c>
      <c r="CL54" s="566">
        <f t="shared" si="41"/>
        <v>0</v>
      </c>
      <c r="CM54" s="567">
        <f t="shared" si="42"/>
        <v>0</v>
      </c>
      <c r="CN54" s="566">
        <f t="shared" si="43"/>
        <v>0</v>
      </c>
      <c r="CO54" s="567">
        <f t="shared" si="44"/>
        <v>0</v>
      </c>
      <c r="CP54" s="566">
        <f t="shared" si="45"/>
        <v>0</v>
      </c>
      <c r="CQ54" s="567">
        <f t="shared" si="46"/>
        <v>0</v>
      </c>
      <c r="CR54" s="569">
        <f t="shared" si="47"/>
        <v>0</v>
      </c>
      <c r="CS54" s="199"/>
      <c r="CT54" s="199"/>
      <c r="CU54" s="199"/>
      <c r="CV54" s="199"/>
      <c r="CW54" s="199"/>
      <c r="CX54" s="199"/>
      <c r="CY54" s="199"/>
      <c r="CZ54" s="199"/>
      <c r="DA54" s="199"/>
      <c r="DB54" s="199"/>
      <c r="DC54" s="199"/>
      <c r="DD54" s="199"/>
      <c r="DE54" s="199"/>
      <c r="DF54" s="199"/>
      <c r="DG54" s="199"/>
      <c r="DH54" s="199"/>
      <c r="DI54" s="118"/>
      <c r="DJ54" s="335">
        <v>32</v>
      </c>
      <c r="DK54" s="334">
        <f t="shared" si="4"/>
        <v>0</v>
      </c>
      <c r="DL54" s="350">
        <f t="shared" si="5"/>
        <v>0</v>
      </c>
      <c r="DM54" s="89">
        <f t="shared" si="6"/>
        <v>0</v>
      </c>
      <c r="DN54" s="209">
        <f t="shared" si="7"/>
        <v>6.4356435643564396</v>
      </c>
      <c r="DO54" s="133"/>
      <c r="DP54" s="133"/>
      <c r="DQ54" s="133"/>
      <c r="DR54" s="133"/>
      <c r="DS54" s="133"/>
      <c r="DT54" s="133"/>
      <c r="DU54" s="133"/>
      <c r="EC54" s="344">
        <f t="shared" si="48"/>
        <v>32</v>
      </c>
      <c r="ED54" s="347">
        <f t="shared" si="48"/>
        <v>0</v>
      </c>
      <c r="EE54" s="91">
        <f t="shared" si="8"/>
        <v>0</v>
      </c>
      <c r="EF54" s="106">
        <f t="shared" si="9"/>
        <v>0</v>
      </c>
      <c r="EG54" s="93">
        <f t="shared" si="10"/>
        <v>0</v>
      </c>
    </row>
    <row r="55" spans="1:137" ht="13.2" customHeight="1" x14ac:dyDescent="0.2">
      <c r="A55" s="55">
        <v>33</v>
      </c>
      <c r="B55" s="108">
        <f>国語!B55</f>
        <v>0</v>
      </c>
      <c r="C55" s="109">
        <f>アンケート集計!U36</f>
        <v>0</v>
      </c>
      <c r="D55" s="23" t="str">
        <f t="shared" si="11"/>
        <v>C</v>
      </c>
      <c r="E55" s="237"/>
      <c r="F55" s="238"/>
      <c r="G55" s="238"/>
      <c r="H55" s="238"/>
      <c r="I55" s="238"/>
      <c r="J55" s="238"/>
      <c r="K55" s="238"/>
      <c r="L55" s="238"/>
      <c r="M55" s="238"/>
      <c r="N55" s="238"/>
      <c r="O55" s="238"/>
      <c r="P55" s="238"/>
      <c r="Q55" s="238"/>
      <c r="R55" s="286"/>
      <c r="S55" s="255"/>
      <c r="T55" s="238"/>
      <c r="U55" s="238"/>
      <c r="V55" s="238"/>
      <c r="W55" s="238"/>
      <c r="X55" s="238"/>
      <c r="Y55" s="239"/>
      <c r="Z55" s="306"/>
      <c r="AA55" s="238"/>
      <c r="AB55" s="238"/>
      <c r="AC55" s="238"/>
      <c r="AD55" s="238"/>
      <c r="AE55" s="238"/>
      <c r="AF55" s="239"/>
      <c r="AG55" s="255"/>
      <c r="AH55" s="238"/>
      <c r="AI55" s="238"/>
      <c r="AJ55" s="238"/>
      <c r="AK55" s="238"/>
      <c r="AL55" s="238"/>
      <c r="AM55" s="239"/>
      <c r="AN55" s="255"/>
      <c r="AO55" s="238"/>
      <c r="AP55" s="286"/>
      <c r="AQ55" s="237"/>
      <c r="AR55" s="239"/>
      <c r="AS55" s="306"/>
      <c r="AT55" s="238"/>
      <c r="AU55" s="238"/>
      <c r="AV55" s="238"/>
      <c r="AW55" s="239"/>
      <c r="AX55" s="255"/>
      <c r="AY55" s="239"/>
      <c r="AZ55" s="255"/>
      <c r="BA55" s="238"/>
      <c r="BB55" s="267"/>
      <c r="BC55" s="113">
        <f t="shared" si="12"/>
        <v>0</v>
      </c>
      <c r="BD55" s="358" t="str">
        <f t="shared" si="13"/>
        <v>C</v>
      </c>
      <c r="BE55" s="114">
        <f t="shared" si="14"/>
        <v>0</v>
      </c>
      <c r="BF55" s="359" t="str">
        <f t="shared" si="15"/>
        <v>C</v>
      </c>
      <c r="BG55" s="113">
        <f t="shared" si="16"/>
        <v>0</v>
      </c>
      <c r="BH55" s="114">
        <f t="shared" si="17"/>
        <v>0</v>
      </c>
      <c r="BI55" s="114">
        <f t="shared" si="18"/>
        <v>0</v>
      </c>
      <c r="BJ55" s="114">
        <f t="shared" si="19"/>
        <v>0</v>
      </c>
      <c r="BK55" s="115">
        <f t="shared" si="20"/>
        <v>0</v>
      </c>
      <c r="BL55" s="116">
        <f t="shared" si="1"/>
        <v>0</v>
      </c>
      <c r="BM55" s="508">
        <f t="shared" si="21"/>
        <v>6.4356435643564396</v>
      </c>
      <c r="BN55" s="87"/>
      <c r="BO55" s="198"/>
      <c r="BP55" s="55">
        <f t="shared" si="22"/>
        <v>33</v>
      </c>
      <c r="BQ55" s="108">
        <f t="shared" si="3"/>
        <v>0</v>
      </c>
      <c r="BR55" s="570">
        <f t="shared" si="23"/>
        <v>0</v>
      </c>
      <c r="BS55" s="571" t="str">
        <f t="shared" si="49"/>
        <v>C</v>
      </c>
      <c r="BT55" s="571">
        <f t="shared" si="24"/>
        <v>0</v>
      </c>
      <c r="BU55" s="572" t="str">
        <f t="shared" si="49"/>
        <v>C</v>
      </c>
      <c r="BV55" s="570">
        <f t="shared" si="25"/>
        <v>0</v>
      </c>
      <c r="BW55" s="571">
        <f t="shared" si="26"/>
        <v>0</v>
      </c>
      <c r="BX55" s="571">
        <f t="shared" si="27"/>
        <v>0</v>
      </c>
      <c r="BY55" s="571">
        <f t="shared" si="28"/>
        <v>0</v>
      </c>
      <c r="BZ55" s="572">
        <f t="shared" si="29"/>
        <v>0</v>
      </c>
      <c r="CA55" s="555">
        <f t="shared" si="30"/>
        <v>0</v>
      </c>
      <c r="CB55" s="557">
        <f t="shared" si="31"/>
        <v>0</v>
      </c>
      <c r="CC55" s="558">
        <f t="shared" si="32"/>
        <v>0</v>
      </c>
      <c r="CD55" s="557">
        <f t="shared" si="33"/>
        <v>0</v>
      </c>
      <c r="CE55" s="558">
        <f t="shared" si="34"/>
        <v>0</v>
      </c>
      <c r="CF55" s="557">
        <f t="shared" si="35"/>
        <v>0</v>
      </c>
      <c r="CG55" s="558">
        <f t="shared" si="36"/>
        <v>0</v>
      </c>
      <c r="CH55" s="557">
        <f t="shared" si="37"/>
        <v>0</v>
      </c>
      <c r="CI55" s="558">
        <f t="shared" si="38"/>
        <v>0</v>
      </c>
      <c r="CJ55" s="556">
        <f t="shared" si="39"/>
        <v>0</v>
      </c>
      <c r="CK55" s="555">
        <f t="shared" si="40"/>
        <v>0</v>
      </c>
      <c r="CL55" s="557">
        <f t="shared" si="41"/>
        <v>0</v>
      </c>
      <c r="CM55" s="558">
        <f t="shared" si="42"/>
        <v>0</v>
      </c>
      <c r="CN55" s="557">
        <f t="shared" si="43"/>
        <v>0</v>
      </c>
      <c r="CO55" s="558">
        <f t="shared" si="44"/>
        <v>0</v>
      </c>
      <c r="CP55" s="557">
        <f t="shared" si="45"/>
        <v>0</v>
      </c>
      <c r="CQ55" s="558">
        <f t="shared" si="46"/>
        <v>0</v>
      </c>
      <c r="CR55" s="560">
        <f t="shared" si="47"/>
        <v>0</v>
      </c>
      <c r="CS55" s="199"/>
      <c r="CT55" s="199"/>
      <c r="CU55" s="199"/>
      <c r="CV55" s="199"/>
      <c r="CW55" s="199"/>
      <c r="CX55" s="199"/>
      <c r="CY55" s="199"/>
      <c r="CZ55" s="199"/>
      <c r="DA55" s="199"/>
      <c r="DB55" s="199"/>
      <c r="DC55" s="199"/>
      <c r="DD55" s="199"/>
      <c r="DE55" s="199"/>
      <c r="DF55" s="199"/>
      <c r="DG55" s="199"/>
      <c r="DH55" s="199"/>
      <c r="DI55" s="118"/>
      <c r="DJ55" s="335">
        <v>33</v>
      </c>
      <c r="DK55" s="334">
        <f t="shared" si="4"/>
        <v>0</v>
      </c>
      <c r="DL55" s="350">
        <f t="shared" si="5"/>
        <v>0</v>
      </c>
      <c r="DM55" s="89">
        <f t="shared" si="6"/>
        <v>0</v>
      </c>
      <c r="DN55" s="209">
        <f t="shared" si="7"/>
        <v>6.4356435643564396</v>
      </c>
      <c r="DO55" s="133"/>
      <c r="DP55" s="121"/>
      <c r="DQ55" s="133"/>
      <c r="DR55" s="121"/>
      <c r="DS55" s="133"/>
      <c r="DT55" s="133"/>
      <c r="DU55" s="133"/>
      <c r="EC55" s="344">
        <f t="shared" si="48"/>
        <v>33</v>
      </c>
      <c r="ED55" s="347">
        <f t="shared" si="48"/>
        <v>0</v>
      </c>
      <c r="EE55" s="91">
        <f t="shared" si="8"/>
        <v>0</v>
      </c>
      <c r="EF55" s="106">
        <f t="shared" si="9"/>
        <v>0</v>
      </c>
      <c r="EG55" s="93">
        <f t="shared" si="10"/>
        <v>0</v>
      </c>
    </row>
    <row r="56" spans="1:137" ht="13.2" customHeight="1" x14ac:dyDescent="0.2">
      <c r="A56" s="95">
        <v>34</v>
      </c>
      <c r="B56" s="96">
        <f>国語!B56</f>
        <v>0</v>
      </c>
      <c r="C56" s="97">
        <f>アンケート集計!U37</f>
        <v>0</v>
      </c>
      <c r="D56" s="422" t="str">
        <f t="shared" si="11"/>
        <v>C</v>
      </c>
      <c r="E56" s="234"/>
      <c r="F56" s="235"/>
      <c r="G56" s="235"/>
      <c r="H56" s="235"/>
      <c r="I56" s="235"/>
      <c r="J56" s="235"/>
      <c r="K56" s="235"/>
      <c r="L56" s="235"/>
      <c r="M56" s="235"/>
      <c r="N56" s="235"/>
      <c r="O56" s="235"/>
      <c r="P56" s="235"/>
      <c r="Q56" s="235"/>
      <c r="R56" s="285"/>
      <c r="S56" s="254"/>
      <c r="T56" s="235"/>
      <c r="U56" s="235"/>
      <c r="V56" s="235"/>
      <c r="W56" s="235"/>
      <c r="X56" s="235"/>
      <c r="Y56" s="236"/>
      <c r="Z56" s="305"/>
      <c r="AA56" s="235"/>
      <c r="AB56" s="235"/>
      <c r="AC56" s="235"/>
      <c r="AD56" s="235"/>
      <c r="AE56" s="235"/>
      <c r="AF56" s="236"/>
      <c r="AG56" s="254"/>
      <c r="AH56" s="235"/>
      <c r="AI56" s="235"/>
      <c r="AJ56" s="235"/>
      <c r="AK56" s="235"/>
      <c r="AL56" s="235"/>
      <c r="AM56" s="236"/>
      <c r="AN56" s="254"/>
      <c r="AO56" s="235"/>
      <c r="AP56" s="285"/>
      <c r="AQ56" s="234"/>
      <c r="AR56" s="236"/>
      <c r="AS56" s="305"/>
      <c r="AT56" s="235"/>
      <c r="AU56" s="235"/>
      <c r="AV56" s="235"/>
      <c r="AW56" s="236"/>
      <c r="AX56" s="254"/>
      <c r="AY56" s="236"/>
      <c r="AZ56" s="254"/>
      <c r="BA56" s="235"/>
      <c r="BB56" s="266"/>
      <c r="BC56" s="101">
        <f t="shared" si="12"/>
        <v>0</v>
      </c>
      <c r="BD56" s="360" t="str">
        <f t="shared" si="13"/>
        <v>C</v>
      </c>
      <c r="BE56" s="102">
        <f t="shared" si="14"/>
        <v>0</v>
      </c>
      <c r="BF56" s="361" t="str">
        <f t="shared" si="15"/>
        <v>C</v>
      </c>
      <c r="BG56" s="101">
        <f t="shared" si="16"/>
        <v>0</v>
      </c>
      <c r="BH56" s="102">
        <f t="shared" si="17"/>
        <v>0</v>
      </c>
      <c r="BI56" s="102">
        <f t="shared" si="18"/>
        <v>0</v>
      </c>
      <c r="BJ56" s="102">
        <f t="shared" si="19"/>
        <v>0</v>
      </c>
      <c r="BK56" s="103">
        <f t="shared" si="20"/>
        <v>0</v>
      </c>
      <c r="BL56" s="104">
        <f t="shared" si="1"/>
        <v>0</v>
      </c>
      <c r="BM56" s="507">
        <f t="shared" si="21"/>
        <v>6.4356435643564396</v>
      </c>
      <c r="BN56" s="87"/>
      <c r="BO56" s="198"/>
      <c r="BP56" s="95">
        <f t="shared" si="22"/>
        <v>34</v>
      </c>
      <c r="BQ56" s="96">
        <f t="shared" si="3"/>
        <v>0</v>
      </c>
      <c r="BR56" s="561">
        <f t="shared" si="23"/>
        <v>0</v>
      </c>
      <c r="BS56" s="562" t="str">
        <f t="shared" si="49"/>
        <v>C</v>
      </c>
      <c r="BT56" s="562">
        <f t="shared" si="24"/>
        <v>0</v>
      </c>
      <c r="BU56" s="563" t="str">
        <f t="shared" si="49"/>
        <v>C</v>
      </c>
      <c r="BV56" s="561">
        <f t="shared" si="25"/>
        <v>0</v>
      </c>
      <c r="BW56" s="562">
        <f t="shared" si="26"/>
        <v>0</v>
      </c>
      <c r="BX56" s="562">
        <f t="shared" si="27"/>
        <v>0</v>
      </c>
      <c r="BY56" s="562">
        <f t="shared" si="28"/>
        <v>0</v>
      </c>
      <c r="BZ56" s="563">
        <f t="shared" si="29"/>
        <v>0</v>
      </c>
      <c r="CA56" s="564">
        <f t="shared" si="30"/>
        <v>0</v>
      </c>
      <c r="CB56" s="566">
        <f t="shared" si="31"/>
        <v>0</v>
      </c>
      <c r="CC56" s="567">
        <f t="shared" si="32"/>
        <v>0</v>
      </c>
      <c r="CD56" s="566">
        <f t="shared" si="33"/>
        <v>0</v>
      </c>
      <c r="CE56" s="567">
        <f t="shared" si="34"/>
        <v>0</v>
      </c>
      <c r="CF56" s="566">
        <f t="shared" si="35"/>
        <v>0</v>
      </c>
      <c r="CG56" s="567">
        <f t="shared" si="36"/>
        <v>0</v>
      </c>
      <c r="CH56" s="566">
        <f t="shared" si="37"/>
        <v>0</v>
      </c>
      <c r="CI56" s="567">
        <f t="shared" si="38"/>
        <v>0</v>
      </c>
      <c r="CJ56" s="565">
        <f t="shared" si="39"/>
        <v>0</v>
      </c>
      <c r="CK56" s="564">
        <f t="shared" si="40"/>
        <v>0</v>
      </c>
      <c r="CL56" s="566">
        <f t="shared" si="41"/>
        <v>0</v>
      </c>
      <c r="CM56" s="567">
        <f t="shared" si="42"/>
        <v>0</v>
      </c>
      <c r="CN56" s="566">
        <f t="shared" si="43"/>
        <v>0</v>
      </c>
      <c r="CO56" s="567">
        <f t="shared" si="44"/>
        <v>0</v>
      </c>
      <c r="CP56" s="566">
        <f t="shared" si="45"/>
        <v>0</v>
      </c>
      <c r="CQ56" s="567">
        <f t="shared" si="46"/>
        <v>0</v>
      </c>
      <c r="CR56" s="569">
        <f t="shared" si="47"/>
        <v>0</v>
      </c>
      <c r="CS56" s="199"/>
      <c r="CT56" s="199"/>
      <c r="CU56" s="199"/>
      <c r="CV56" s="199"/>
      <c r="CW56" s="199"/>
      <c r="CX56" s="199"/>
      <c r="CY56" s="199"/>
      <c r="CZ56" s="199"/>
      <c r="DA56" s="199"/>
      <c r="DB56" s="199"/>
      <c r="DC56" s="199"/>
      <c r="DD56" s="199"/>
      <c r="DE56" s="199"/>
      <c r="DF56" s="199"/>
      <c r="DG56" s="199"/>
      <c r="DH56" s="199"/>
      <c r="DI56" s="118"/>
      <c r="DJ56" s="335">
        <v>34</v>
      </c>
      <c r="DK56" s="334">
        <f t="shared" si="4"/>
        <v>0</v>
      </c>
      <c r="DL56" s="350">
        <f t="shared" si="5"/>
        <v>0</v>
      </c>
      <c r="DM56" s="89">
        <f t="shared" si="6"/>
        <v>0</v>
      </c>
      <c r="DN56" s="209">
        <f t="shared" si="7"/>
        <v>6.4356435643564396</v>
      </c>
      <c r="DO56" s="133"/>
      <c r="DP56" s="37"/>
      <c r="DQ56" s="125"/>
      <c r="DR56" s="133"/>
      <c r="DS56" s="133"/>
      <c r="DT56" s="133"/>
      <c r="DU56" s="133"/>
      <c r="DW56" s="125"/>
      <c r="EC56" s="344">
        <f t="shared" si="48"/>
        <v>34</v>
      </c>
      <c r="ED56" s="347">
        <f t="shared" si="48"/>
        <v>0</v>
      </c>
      <c r="EE56" s="91">
        <f t="shared" si="8"/>
        <v>0</v>
      </c>
      <c r="EF56" s="106">
        <f t="shared" si="9"/>
        <v>0</v>
      </c>
      <c r="EG56" s="93">
        <f t="shared" si="10"/>
        <v>0</v>
      </c>
    </row>
    <row r="57" spans="1:137" ht="13.2" customHeight="1" x14ac:dyDescent="0.2">
      <c r="A57" s="55">
        <v>35</v>
      </c>
      <c r="B57" s="108">
        <f>国語!B57</f>
        <v>0</v>
      </c>
      <c r="C57" s="109">
        <f>アンケート集計!U38</f>
        <v>0</v>
      </c>
      <c r="D57" s="23" t="str">
        <f t="shared" si="11"/>
        <v>C</v>
      </c>
      <c r="E57" s="237"/>
      <c r="F57" s="238"/>
      <c r="G57" s="238"/>
      <c r="H57" s="238"/>
      <c r="I57" s="238"/>
      <c r="J57" s="238"/>
      <c r="K57" s="238"/>
      <c r="L57" s="238"/>
      <c r="M57" s="238"/>
      <c r="N57" s="238"/>
      <c r="O57" s="238"/>
      <c r="P57" s="238"/>
      <c r="Q57" s="238"/>
      <c r="R57" s="286"/>
      <c r="S57" s="255"/>
      <c r="T57" s="238"/>
      <c r="U57" s="238"/>
      <c r="V57" s="238"/>
      <c r="W57" s="238"/>
      <c r="X57" s="238"/>
      <c r="Y57" s="239"/>
      <c r="Z57" s="306"/>
      <c r="AA57" s="238"/>
      <c r="AB57" s="238"/>
      <c r="AC57" s="238"/>
      <c r="AD57" s="238"/>
      <c r="AE57" s="238"/>
      <c r="AF57" s="239"/>
      <c r="AG57" s="255"/>
      <c r="AH57" s="238"/>
      <c r="AI57" s="238"/>
      <c r="AJ57" s="238"/>
      <c r="AK57" s="238"/>
      <c r="AL57" s="238"/>
      <c r="AM57" s="239"/>
      <c r="AN57" s="255"/>
      <c r="AO57" s="238"/>
      <c r="AP57" s="286"/>
      <c r="AQ57" s="237"/>
      <c r="AR57" s="239"/>
      <c r="AS57" s="306"/>
      <c r="AT57" s="238"/>
      <c r="AU57" s="238"/>
      <c r="AV57" s="238"/>
      <c r="AW57" s="239"/>
      <c r="AX57" s="255"/>
      <c r="AY57" s="239"/>
      <c r="AZ57" s="255"/>
      <c r="BA57" s="238"/>
      <c r="BB57" s="267"/>
      <c r="BC57" s="113">
        <f t="shared" si="12"/>
        <v>0</v>
      </c>
      <c r="BD57" s="358" t="str">
        <f t="shared" si="13"/>
        <v>C</v>
      </c>
      <c r="BE57" s="114">
        <f t="shared" si="14"/>
        <v>0</v>
      </c>
      <c r="BF57" s="359" t="str">
        <f t="shared" si="15"/>
        <v>C</v>
      </c>
      <c r="BG57" s="113">
        <f t="shared" si="16"/>
        <v>0</v>
      </c>
      <c r="BH57" s="114">
        <f t="shared" si="17"/>
        <v>0</v>
      </c>
      <c r="BI57" s="114">
        <f t="shared" si="18"/>
        <v>0</v>
      </c>
      <c r="BJ57" s="114">
        <f t="shared" si="19"/>
        <v>0</v>
      </c>
      <c r="BK57" s="115">
        <f t="shared" si="20"/>
        <v>0</v>
      </c>
      <c r="BL57" s="116">
        <f t="shared" si="1"/>
        <v>0</v>
      </c>
      <c r="BM57" s="508">
        <f t="shared" si="21"/>
        <v>6.4356435643564396</v>
      </c>
      <c r="BN57" s="87"/>
      <c r="BO57" s="198"/>
      <c r="BP57" s="55">
        <f t="shared" si="22"/>
        <v>35</v>
      </c>
      <c r="BQ57" s="108">
        <f t="shared" si="3"/>
        <v>0</v>
      </c>
      <c r="BR57" s="570">
        <f t="shared" si="23"/>
        <v>0</v>
      </c>
      <c r="BS57" s="571" t="str">
        <f t="shared" si="49"/>
        <v>C</v>
      </c>
      <c r="BT57" s="571">
        <f t="shared" si="24"/>
        <v>0</v>
      </c>
      <c r="BU57" s="572" t="str">
        <f t="shared" si="49"/>
        <v>C</v>
      </c>
      <c r="BV57" s="570">
        <f t="shared" si="25"/>
        <v>0</v>
      </c>
      <c r="BW57" s="571">
        <f t="shared" si="26"/>
        <v>0</v>
      </c>
      <c r="BX57" s="571">
        <f t="shared" si="27"/>
        <v>0</v>
      </c>
      <c r="BY57" s="571">
        <f t="shared" si="28"/>
        <v>0</v>
      </c>
      <c r="BZ57" s="572">
        <f t="shared" si="29"/>
        <v>0</v>
      </c>
      <c r="CA57" s="555">
        <f t="shared" si="30"/>
        <v>0</v>
      </c>
      <c r="CB57" s="557">
        <f t="shared" si="31"/>
        <v>0</v>
      </c>
      <c r="CC57" s="558">
        <f t="shared" si="32"/>
        <v>0</v>
      </c>
      <c r="CD57" s="557">
        <f t="shared" si="33"/>
        <v>0</v>
      </c>
      <c r="CE57" s="558">
        <f t="shared" si="34"/>
        <v>0</v>
      </c>
      <c r="CF57" s="557">
        <f t="shared" si="35"/>
        <v>0</v>
      </c>
      <c r="CG57" s="558">
        <f t="shared" si="36"/>
        <v>0</v>
      </c>
      <c r="CH57" s="557">
        <f t="shared" si="37"/>
        <v>0</v>
      </c>
      <c r="CI57" s="558">
        <f t="shared" si="38"/>
        <v>0</v>
      </c>
      <c r="CJ57" s="556">
        <f t="shared" si="39"/>
        <v>0</v>
      </c>
      <c r="CK57" s="555">
        <f t="shared" si="40"/>
        <v>0</v>
      </c>
      <c r="CL57" s="557">
        <f t="shared" si="41"/>
        <v>0</v>
      </c>
      <c r="CM57" s="558">
        <f t="shared" si="42"/>
        <v>0</v>
      </c>
      <c r="CN57" s="557">
        <f t="shared" si="43"/>
        <v>0</v>
      </c>
      <c r="CO57" s="558">
        <f t="shared" si="44"/>
        <v>0</v>
      </c>
      <c r="CP57" s="557">
        <f t="shared" si="45"/>
        <v>0</v>
      </c>
      <c r="CQ57" s="558">
        <f t="shared" si="46"/>
        <v>0</v>
      </c>
      <c r="CR57" s="560">
        <f t="shared" si="47"/>
        <v>0</v>
      </c>
      <c r="CS57" s="199"/>
      <c r="CT57" s="199"/>
      <c r="CU57" s="199"/>
      <c r="CV57" s="199"/>
      <c r="CW57" s="199"/>
      <c r="CX57" s="199"/>
      <c r="CY57" s="199"/>
      <c r="CZ57" s="199"/>
      <c r="DA57" s="199"/>
      <c r="DB57" s="199"/>
      <c r="DC57" s="199"/>
      <c r="DD57" s="199"/>
      <c r="DE57" s="199"/>
      <c r="DF57" s="199"/>
      <c r="DG57" s="199"/>
      <c r="DH57" s="199"/>
      <c r="DI57" s="118"/>
      <c r="DJ57" s="335">
        <v>35</v>
      </c>
      <c r="DK57" s="334">
        <f t="shared" si="4"/>
        <v>0</v>
      </c>
      <c r="DL57" s="350">
        <f t="shared" si="5"/>
        <v>0</v>
      </c>
      <c r="DM57" s="89">
        <f t="shared" si="6"/>
        <v>0</v>
      </c>
      <c r="DN57" s="209">
        <f t="shared" si="7"/>
        <v>6.4356435643564396</v>
      </c>
      <c r="DO57" s="133"/>
      <c r="DP57" s="37"/>
      <c r="DQ57" s="37"/>
      <c r="DR57" s="37"/>
      <c r="DS57" s="37"/>
      <c r="DT57" s="37"/>
      <c r="DU57" s="37"/>
      <c r="EC57" s="344">
        <f t="shared" si="48"/>
        <v>35</v>
      </c>
      <c r="ED57" s="347">
        <f t="shared" si="48"/>
        <v>0</v>
      </c>
      <c r="EE57" s="91">
        <f t="shared" si="8"/>
        <v>0</v>
      </c>
      <c r="EF57" s="106">
        <f t="shared" si="9"/>
        <v>0</v>
      </c>
      <c r="EG57" s="93">
        <f t="shared" si="10"/>
        <v>0</v>
      </c>
    </row>
    <row r="58" spans="1:137" ht="13.2" customHeight="1" x14ac:dyDescent="0.2">
      <c r="A58" s="95">
        <v>36</v>
      </c>
      <c r="B58" s="96">
        <f>国語!B58</f>
        <v>0</v>
      </c>
      <c r="C58" s="97">
        <f>アンケート集計!U39</f>
        <v>0</v>
      </c>
      <c r="D58" s="422" t="str">
        <f t="shared" si="11"/>
        <v>C</v>
      </c>
      <c r="E58" s="234"/>
      <c r="F58" s="235"/>
      <c r="G58" s="235"/>
      <c r="H58" s="235"/>
      <c r="I58" s="235"/>
      <c r="J58" s="235"/>
      <c r="K58" s="235"/>
      <c r="L58" s="235"/>
      <c r="M58" s="235"/>
      <c r="N58" s="235"/>
      <c r="O58" s="235"/>
      <c r="P58" s="235"/>
      <c r="Q58" s="235"/>
      <c r="R58" s="285"/>
      <c r="S58" s="254"/>
      <c r="T58" s="235"/>
      <c r="U58" s="235"/>
      <c r="V58" s="235"/>
      <c r="W58" s="235"/>
      <c r="X58" s="235"/>
      <c r="Y58" s="236"/>
      <c r="Z58" s="305"/>
      <c r="AA58" s="235"/>
      <c r="AB58" s="235"/>
      <c r="AC58" s="235"/>
      <c r="AD58" s="235"/>
      <c r="AE58" s="235"/>
      <c r="AF58" s="236"/>
      <c r="AG58" s="254"/>
      <c r="AH58" s="235"/>
      <c r="AI58" s="235"/>
      <c r="AJ58" s="235"/>
      <c r="AK58" s="235"/>
      <c r="AL58" s="235"/>
      <c r="AM58" s="236"/>
      <c r="AN58" s="254"/>
      <c r="AO58" s="235"/>
      <c r="AP58" s="285"/>
      <c r="AQ58" s="234"/>
      <c r="AR58" s="236"/>
      <c r="AS58" s="305"/>
      <c r="AT58" s="235"/>
      <c r="AU58" s="235"/>
      <c r="AV58" s="235"/>
      <c r="AW58" s="236"/>
      <c r="AX58" s="254"/>
      <c r="AY58" s="236"/>
      <c r="AZ58" s="254"/>
      <c r="BA58" s="235"/>
      <c r="BB58" s="266"/>
      <c r="BC58" s="101">
        <f t="shared" si="12"/>
        <v>0</v>
      </c>
      <c r="BD58" s="360" t="str">
        <f t="shared" si="13"/>
        <v>C</v>
      </c>
      <c r="BE58" s="102">
        <f t="shared" si="14"/>
        <v>0</v>
      </c>
      <c r="BF58" s="361" t="str">
        <f t="shared" si="15"/>
        <v>C</v>
      </c>
      <c r="BG58" s="101">
        <f t="shared" si="16"/>
        <v>0</v>
      </c>
      <c r="BH58" s="102">
        <f t="shared" si="17"/>
        <v>0</v>
      </c>
      <c r="BI58" s="102">
        <f t="shared" si="18"/>
        <v>0</v>
      </c>
      <c r="BJ58" s="102">
        <f t="shared" si="19"/>
        <v>0</v>
      </c>
      <c r="BK58" s="103">
        <f t="shared" si="20"/>
        <v>0</v>
      </c>
      <c r="BL58" s="104">
        <f t="shared" si="1"/>
        <v>0</v>
      </c>
      <c r="BM58" s="507">
        <f t="shared" si="21"/>
        <v>6.4356435643564396</v>
      </c>
      <c r="BN58" s="87"/>
      <c r="BO58" s="198"/>
      <c r="BP58" s="95">
        <f t="shared" si="22"/>
        <v>36</v>
      </c>
      <c r="BQ58" s="96">
        <f t="shared" si="3"/>
        <v>0</v>
      </c>
      <c r="BR58" s="561">
        <f t="shared" si="23"/>
        <v>0</v>
      </c>
      <c r="BS58" s="562" t="str">
        <f t="shared" si="49"/>
        <v>C</v>
      </c>
      <c r="BT58" s="562">
        <f t="shared" si="24"/>
        <v>0</v>
      </c>
      <c r="BU58" s="563" t="str">
        <f t="shared" si="49"/>
        <v>C</v>
      </c>
      <c r="BV58" s="561">
        <f t="shared" si="25"/>
        <v>0</v>
      </c>
      <c r="BW58" s="562">
        <f t="shared" si="26"/>
        <v>0</v>
      </c>
      <c r="BX58" s="562">
        <f t="shared" si="27"/>
        <v>0</v>
      </c>
      <c r="BY58" s="562">
        <f t="shared" si="28"/>
        <v>0</v>
      </c>
      <c r="BZ58" s="563">
        <f t="shared" si="29"/>
        <v>0</v>
      </c>
      <c r="CA58" s="564">
        <f t="shared" si="30"/>
        <v>0</v>
      </c>
      <c r="CB58" s="566">
        <f t="shared" si="31"/>
        <v>0</v>
      </c>
      <c r="CC58" s="567">
        <f t="shared" si="32"/>
        <v>0</v>
      </c>
      <c r="CD58" s="566">
        <f t="shared" si="33"/>
        <v>0</v>
      </c>
      <c r="CE58" s="567">
        <f t="shared" si="34"/>
        <v>0</v>
      </c>
      <c r="CF58" s="566">
        <f t="shared" si="35"/>
        <v>0</v>
      </c>
      <c r="CG58" s="567">
        <f t="shared" si="36"/>
        <v>0</v>
      </c>
      <c r="CH58" s="566">
        <f t="shared" si="37"/>
        <v>0</v>
      </c>
      <c r="CI58" s="567">
        <f t="shared" si="38"/>
        <v>0</v>
      </c>
      <c r="CJ58" s="565">
        <f t="shared" si="39"/>
        <v>0</v>
      </c>
      <c r="CK58" s="564">
        <f t="shared" si="40"/>
        <v>0</v>
      </c>
      <c r="CL58" s="566">
        <f t="shared" si="41"/>
        <v>0</v>
      </c>
      <c r="CM58" s="567">
        <f t="shared" si="42"/>
        <v>0</v>
      </c>
      <c r="CN58" s="566">
        <f t="shared" si="43"/>
        <v>0</v>
      </c>
      <c r="CO58" s="567">
        <f t="shared" si="44"/>
        <v>0</v>
      </c>
      <c r="CP58" s="566">
        <f t="shared" si="45"/>
        <v>0</v>
      </c>
      <c r="CQ58" s="567">
        <f t="shared" si="46"/>
        <v>0</v>
      </c>
      <c r="CR58" s="569">
        <f t="shared" si="47"/>
        <v>0</v>
      </c>
      <c r="CS58" s="199"/>
      <c r="CT58" s="199"/>
      <c r="CU58" s="199"/>
      <c r="CV58" s="199"/>
      <c r="CW58" s="199"/>
      <c r="CX58" s="199"/>
      <c r="CY58" s="199"/>
      <c r="CZ58" s="199"/>
      <c r="DA58" s="199"/>
      <c r="DB58" s="199"/>
      <c r="DC58" s="199"/>
      <c r="DD58" s="199"/>
      <c r="DE58" s="199"/>
      <c r="DF58" s="199"/>
      <c r="DG58" s="199"/>
      <c r="DH58" s="199"/>
      <c r="DI58" s="118"/>
      <c r="DJ58" s="335">
        <v>36</v>
      </c>
      <c r="DK58" s="334">
        <f t="shared" si="4"/>
        <v>0</v>
      </c>
      <c r="DL58" s="350">
        <f t="shared" si="5"/>
        <v>0</v>
      </c>
      <c r="DM58" s="89">
        <f t="shared" si="6"/>
        <v>0</v>
      </c>
      <c r="DN58" s="209">
        <f t="shared" si="7"/>
        <v>6.4356435643564396</v>
      </c>
      <c r="DO58" s="133"/>
      <c r="DP58" s="37"/>
      <c r="DQ58" s="37"/>
      <c r="DR58" s="37"/>
      <c r="DS58" s="37"/>
      <c r="DT58" s="37"/>
      <c r="DU58" s="37"/>
      <c r="EC58" s="344">
        <f t="shared" si="48"/>
        <v>36</v>
      </c>
      <c r="ED58" s="347">
        <f t="shared" si="48"/>
        <v>0</v>
      </c>
      <c r="EE58" s="91">
        <f t="shared" si="8"/>
        <v>0</v>
      </c>
      <c r="EF58" s="106">
        <f t="shared" si="9"/>
        <v>0</v>
      </c>
      <c r="EG58" s="93">
        <f t="shared" si="10"/>
        <v>0</v>
      </c>
    </row>
    <row r="59" spans="1:137" ht="13.2" customHeight="1" x14ac:dyDescent="0.2">
      <c r="A59" s="55">
        <v>37</v>
      </c>
      <c r="B59" s="108">
        <f>国語!B59</f>
        <v>0</v>
      </c>
      <c r="C59" s="109">
        <f>アンケート集計!U40</f>
        <v>0</v>
      </c>
      <c r="D59" s="23" t="str">
        <f t="shared" si="11"/>
        <v>C</v>
      </c>
      <c r="E59" s="237"/>
      <c r="F59" s="238"/>
      <c r="G59" s="238"/>
      <c r="H59" s="238"/>
      <c r="I59" s="238"/>
      <c r="J59" s="238"/>
      <c r="K59" s="238"/>
      <c r="L59" s="238"/>
      <c r="M59" s="238"/>
      <c r="N59" s="238"/>
      <c r="O59" s="238"/>
      <c r="P59" s="238"/>
      <c r="Q59" s="238"/>
      <c r="R59" s="286"/>
      <c r="S59" s="255"/>
      <c r="T59" s="238"/>
      <c r="U59" s="238"/>
      <c r="V59" s="238"/>
      <c r="W59" s="238"/>
      <c r="X59" s="238"/>
      <c r="Y59" s="239"/>
      <c r="Z59" s="306"/>
      <c r="AA59" s="238"/>
      <c r="AB59" s="238"/>
      <c r="AC59" s="238"/>
      <c r="AD59" s="238"/>
      <c r="AE59" s="238"/>
      <c r="AF59" s="239"/>
      <c r="AG59" s="255"/>
      <c r="AH59" s="238"/>
      <c r="AI59" s="238"/>
      <c r="AJ59" s="238"/>
      <c r="AK59" s="238"/>
      <c r="AL59" s="238"/>
      <c r="AM59" s="239"/>
      <c r="AN59" s="255"/>
      <c r="AO59" s="238"/>
      <c r="AP59" s="286"/>
      <c r="AQ59" s="237"/>
      <c r="AR59" s="239"/>
      <c r="AS59" s="306"/>
      <c r="AT59" s="238"/>
      <c r="AU59" s="238"/>
      <c r="AV59" s="238"/>
      <c r="AW59" s="239"/>
      <c r="AX59" s="255"/>
      <c r="AY59" s="239"/>
      <c r="AZ59" s="255"/>
      <c r="BA59" s="238"/>
      <c r="BB59" s="267"/>
      <c r="BC59" s="113">
        <f t="shared" si="12"/>
        <v>0</v>
      </c>
      <c r="BD59" s="358" t="str">
        <f t="shared" si="13"/>
        <v>C</v>
      </c>
      <c r="BE59" s="114">
        <f t="shared" si="14"/>
        <v>0</v>
      </c>
      <c r="BF59" s="359" t="str">
        <f t="shared" si="15"/>
        <v>C</v>
      </c>
      <c r="BG59" s="113">
        <f t="shared" si="16"/>
        <v>0</v>
      </c>
      <c r="BH59" s="114">
        <f t="shared" si="17"/>
        <v>0</v>
      </c>
      <c r="BI59" s="114">
        <f t="shared" si="18"/>
        <v>0</v>
      </c>
      <c r="BJ59" s="114">
        <f t="shared" si="19"/>
        <v>0</v>
      </c>
      <c r="BK59" s="115">
        <f t="shared" si="20"/>
        <v>0</v>
      </c>
      <c r="BL59" s="116">
        <f t="shared" si="1"/>
        <v>0</v>
      </c>
      <c r="BM59" s="508">
        <f t="shared" si="21"/>
        <v>6.4356435643564396</v>
      </c>
      <c r="BN59" s="87"/>
      <c r="BO59" s="198"/>
      <c r="BP59" s="55">
        <f t="shared" si="22"/>
        <v>37</v>
      </c>
      <c r="BQ59" s="108">
        <f t="shared" si="3"/>
        <v>0</v>
      </c>
      <c r="BR59" s="570">
        <f t="shared" si="23"/>
        <v>0</v>
      </c>
      <c r="BS59" s="571" t="str">
        <f t="shared" si="49"/>
        <v>C</v>
      </c>
      <c r="BT59" s="571">
        <f t="shared" si="24"/>
        <v>0</v>
      </c>
      <c r="BU59" s="572" t="str">
        <f t="shared" si="49"/>
        <v>C</v>
      </c>
      <c r="BV59" s="570">
        <f t="shared" si="25"/>
        <v>0</v>
      </c>
      <c r="BW59" s="571">
        <f t="shared" si="26"/>
        <v>0</v>
      </c>
      <c r="BX59" s="571">
        <f t="shared" si="27"/>
        <v>0</v>
      </c>
      <c r="BY59" s="571">
        <f t="shared" si="28"/>
        <v>0</v>
      </c>
      <c r="BZ59" s="572">
        <f t="shared" si="29"/>
        <v>0</v>
      </c>
      <c r="CA59" s="555">
        <f t="shared" si="30"/>
        <v>0</v>
      </c>
      <c r="CB59" s="557">
        <f t="shared" si="31"/>
        <v>0</v>
      </c>
      <c r="CC59" s="558">
        <f t="shared" si="32"/>
        <v>0</v>
      </c>
      <c r="CD59" s="557">
        <f t="shared" si="33"/>
        <v>0</v>
      </c>
      <c r="CE59" s="558">
        <f t="shared" si="34"/>
        <v>0</v>
      </c>
      <c r="CF59" s="557">
        <f t="shared" si="35"/>
        <v>0</v>
      </c>
      <c r="CG59" s="558">
        <f t="shared" si="36"/>
        <v>0</v>
      </c>
      <c r="CH59" s="557">
        <f t="shared" si="37"/>
        <v>0</v>
      </c>
      <c r="CI59" s="558">
        <f t="shared" si="38"/>
        <v>0</v>
      </c>
      <c r="CJ59" s="556">
        <f t="shared" si="39"/>
        <v>0</v>
      </c>
      <c r="CK59" s="555">
        <f t="shared" si="40"/>
        <v>0</v>
      </c>
      <c r="CL59" s="557">
        <f t="shared" si="41"/>
        <v>0</v>
      </c>
      <c r="CM59" s="558">
        <f t="shared" si="42"/>
        <v>0</v>
      </c>
      <c r="CN59" s="557">
        <f t="shared" si="43"/>
        <v>0</v>
      </c>
      <c r="CO59" s="558">
        <f t="shared" si="44"/>
        <v>0</v>
      </c>
      <c r="CP59" s="557">
        <f t="shared" si="45"/>
        <v>0</v>
      </c>
      <c r="CQ59" s="558">
        <f t="shared" si="46"/>
        <v>0</v>
      </c>
      <c r="CR59" s="560">
        <f t="shared" si="47"/>
        <v>0</v>
      </c>
      <c r="CS59" s="199"/>
      <c r="CT59" s="199"/>
      <c r="CU59" s="199"/>
      <c r="CV59" s="199"/>
      <c r="CW59" s="199"/>
      <c r="CX59" s="199"/>
      <c r="CY59" s="199"/>
      <c r="CZ59" s="199"/>
      <c r="DA59" s="199"/>
      <c r="DB59" s="199"/>
      <c r="DC59" s="199"/>
      <c r="DD59" s="199"/>
      <c r="DE59" s="199"/>
      <c r="DF59" s="199"/>
      <c r="DG59" s="199"/>
      <c r="DH59" s="199"/>
      <c r="DI59" s="118"/>
      <c r="DJ59" s="335">
        <v>37</v>
      </c>
      <c r="DK59" s="334">
        <f t="shared" si="4"/>
        <v>0</v>
      </c>
      <c r="DL59" s="350">
        <f t="shared" si="5"/>
        <v>0</v>
      </c>
      <c r="DM59" s="89">
        <f t="shared" si="6"/>
        <v>0</v>
      </c>
      <c r="DN59" s="209">
        <f t="shared" si="7"/>
        <v>6.4356435643564396</v>
      </c>
      <c r="DO59" s="133"/>
      <c r="DP59" s="133"/>
      <c r="DQ59" s="133"/>
      <c r="DR59" s="133"/>
      <c r="DS59" s="133"/>
      <c r="DT59" s="133"/>
      <c r="DU59" s="133"/>
      <c r="EC59" s="344">
        <f t="shared" si="48"/>
        <v>37</v>
      </c>
      <c r="ED59" s="347">
        <f t="shared" si="48"/>
        <v>0</v>
      </c>
      <c r="EE59" s="91">
        <f t="shared" si="8"/>
        <v>0</v>
      </c>
      <c r="EF59" s="106">
        <f t="shared" si="9"/>
        <v>0</v>
      </c>
      <c r="EG59" s="93">
        <f t="shared" si="10"/>
        <v>0</v>
      </c>
    </row>
    <row r="60" spans="1:137" ht="13.2" customHeight="1" x14ac:dyDescent="0.2">
      <c r="A60" s="95">
        <v>38</v>
      </c>
      <c r="B60" s="96">
        <f>国語!B60</f>
        <v>0</v>
      </c>
      <c r="C60" s="97">
        <f>アンケート集計!U41</f>
        <v>0</v>
      </c>
      <c r="D60" s="422" t="str">
        <f t="shared" si="11"/>
        <v>C</v>
      </c>
      <c r="E60" s="234"/>
      <c r="F60" s="235"/>
      <c r="G60" s="235"/>
      <c r="H60" s="235"/>
      <c r="I60" s="235"/>
      <c r="J60" s="235"/>
      <c r="K60" s="235"/>
      <c r="L60" s="235"/>
      <c r="M60" s="235"/>
      <c r="N60" s="235"/>
      <c r="O60" s="235"/>
      <c r="P60" s="235"/>
      <c r="Q60" s="235"/>
      <c r="R60" s="285"/>
      <c r="S60" s="254"/>
      <c r="T60" s="235"/>
      <c r="U60" s="235"/>
      <c r="V60" s="235"/>
      <c r="W60" s="235"/>
      <c r="X60" s="235"/>
      <c r="Y60" s="236"/>
      <c r="Z60" s="305"/>
      <c r="AA60" s="235"/>
      <c r="AB60" s="235"/>
      <c r="AC60" s="235"/>
      <c r="AD60" s="235"/>
      <c r="AE60" s="235"/>
      <c r="AF60" s="236"/>
      <c r="AG60" s="254"/>
      <c r="AH60" s="235"/>
      <c r="AI60" s="235"/>
      <c r="AJ60" s="235"/>
      <c r="AK60" s="235"/>
      <c r="AL60" s="235"/>
      <c r="AM60" s="236"/>
      <c r="AN60" s="254"/>
      <c r="AO60" s="235"/>
      <c r="AP60" s="285"/>
      <c r="AQ60" s="234"/>
      <c r="AR60" s="236"/>
      <c r="AS60" s="305"/>
      <c r="AT60" s="235"/>
      <c r="AU60" s="235"/>
      <c r="AV60" s="235"/>
      <c r="AW60" s="236"/>
      <c r="AX60" s="254"/>
      <c r="AY60" s="236"/>
      <c r="AZ60" s="254"/>
      <c r="BA60" s="235"/>
      <c r="BB60" s="266"/>
      <c r="BC60" s="101">
        <f t="shared" si="12"/>
        <v>0</v>
      </c>
      <c r="BD60" s="360" t="str">
        <f t="shared" si="13"/>
        <v>C</v>
      </c>
      <c r="BE60" s="102">
        <f t="shared" si="14"/>
        <v>0</v>
      </c>
      <c r="BF60" s="361" t="str">
        <f t="shared" si="15"/>
        <v>C</v>
      </c>
      <c r="BG60" s="101">
        <f t="shared" si="16"/>
        <v>0</v>
      </c>
      <c r="BH60" s="102">
        <f t="shared" si="17"/>
        <v>0</v>
      </c>
      <c r="BI60" s="102">
        <f t="shared" si="18"/>
        <v>0</v>
      </c>
      <c r="BJ60" s="102">
        <f t="shared" si="19"/>
        <v>0</v>
      </c>
      <c r="BK60" s="103">
        <f t="shared" si="20"/>
        <v>0</v>
      </c>
      <c r="BL60" s="104">
        <f t="shared" si="1"/>
        <v>0</v>
      </c>
      <c r="BM60" s="507">
        <f t="shared" si="21"/>
        <v>6.4356435643564396</v>
      </c>
      <c r="BN60" s="87"/>
      <c r="BO60" s="198"/>
      <c r="BP60" s="95">
        <f t="shared" si="22"/>
        <v>38</v>
      </c>
      <c r="BQ60" s="96">
        <f t="shared" si="3"/>
        <v>0</v>
      </c>
      <c r="BR60" s="561">
        <f t="shared" si="23"/>
        <v>0</v>
      </c>
      <c r="BS60" s="562" t="str">
        <f t="shared" si="49"/>
        <v>C</v>
      </c>
      <c r="BT60" s="562">
        <f t="shared" si="24"/>
        <v>0</v>
      </c>
      <c r="BU60" s="563" t="str">
        <f t="shared" si="49"/>
        <v>C</v>
      </c>
      <c r="BV60" s="561">
        <f t="shared" si="25"/>
        <v>0</v>
      </c>
      <c r="BW60" s="562">
        <f t="shared" si="26"/>
        <v>0</v>
      </c>
      <c r="BX60" s="562">
        <f t="shared" si="27"/>
        <v>0</v>
      </c>
      <c r="BY60" s="562">
        <f t="shared" si="28"/>
        <v>0</v>
      </c>
      <c r="BZ60" s="563">
        <f t="shared" si="29"/>
        <v>0</v>
      </c>
      <c r="CA60" s="564">
        <f t="shared" si="30"/>
        <v>0</v>
      </c>
      <c r="CB60" s="566">
        <f t="shared" si="31"/>
        <v>0</v>
      </c>
      <c r="CC60" s="567">
        <f t="shared" si="32"/>
        <v>0</v>
      </c>
      <c r="CD60" s="566">
        <f t="shared" si="33"/>
        <v>0</v>
      </c>
      <c r="CE60" s="567">
        <f t="shared" si="34"/>
        <v>0</v>
      </c>
      <c r="CF60" s="566">
        <f t="shared" si="35"/>
        <v>0</v>
      </c>
      <c r="CG60" s="567">
        <f t="shared" si="36"/>
        <v>0</v>
      </c>
      <c r="CH60" s="566">
        <f t="shared" si="37"/>
        <v>0</v>
      </c>
      <c r="CI60" s="567">
        <f t="shared" si="38"/>
        <v>0</v>
      </c>
      <c r="CJ60" s="565">
        <f t="shared" si="39"/>
        <v>0</v>
      </c>
      <c r="CK60" s="564">
        <f t="shared" si="40"/>
        <v>0</v>
      </c>
      <c r="CL60" s="566">
        <f t="shared" si="41"/>
        <v>0</v>
      </c>
      <c r="CM60" s="567">
        <f t="shared" si="42"/>
        <v>0</v>
      </c>
      <c r="CN60" s="566">
        <f t="shared" si="43"/>
        <v>0</v>
      </c>
      <c r="CO60" s="567">
        <f t="shared" si="44"/>
        <v>0</v>
      </c>
      <c r="CP60" s="566">
        <f t="shared" si="45"/>
        <v>0</v>
      </c>
      <c r="CQ60" s="567">
        <f t="shared" si="46"/>
        <v>0</v>
      </c>
      <c r="CR60" s="569">
        <f t="shared" si="47"/>
        <v>0</v>
      </c>
      <c r="CS60" s="199"/>
      <c r="CT60" s="199"/>
      <c r="CU60" s="199"/>
      <c r="CV60" s="199"/>
      <c r="CW60" s="199"/>
      <c r="CX60" s="199"/>
      <c r="CY60" s="199"/>
      <c r="CZ60" s="199"/>
      <c r="DA60" s="199"/>
      <c r="DB60" s="199"/>
      <c r="DC60" s="199"/>
      <c r="DD60" s="199"/>
      <c r="DE60" s="199"/>
      <c r="DF60" s="199"/>
      <c r="DG60" s="199"/>
      <c r="DH60" s="199"/>
      <c r="DI60" s="118"/>
      <c r="DJ60" s="335">
        <v>38</v>
      </c>
      <c r="DK60" s="334">
        <f t="shared" si="4"/>
        <v>0</v>
      </c>
      <c r="DL60" s="350">
        <f t="shared" si="5"/>
        <v>0</v>
      </c>
      <c r="DM60" s="89">
        <f t="shared" si="6"/>
        <v>0</v>
      </c>
      <c r="DN60" s="209">
        <f t="shared" si="7"/>
        <v>6.4356435643564396</v>
      </c>
      <c r="DO60" s="133"/>
      <c r="DP60" s="133"/>
      <c r="DQ60" s="133"/>
      <c r="DR60" s="133"/>
      <c r="DS60" s="133"/>
      <c r="DT60" s="133"/>
      <c r="DU60" s="133"/>
      <c r="EC60" s="344">
        <f t="shared" si="48"/>
        <v>38</v>
      </c>
      <c r="ED60" s="347">
        <f t="shared" si="48"/>
        <v>0</v>
      </c>
      <c r="EE60" s="91">
        <f t="shared" si="8"/>
        <v>0</v>
      </c>
      <c r="EF60" s="106">
        <f t="shared" si="9"/>
        <v>0</v>
      </c>
      <c r="EG60" s="93">
        <f t="shared" si="10"/>
        <v>0</v>
      </c>
    </row>
    <row r="61" spans="1:137" ht="13.2" customHeight="1" x14ac:dyDescent="0.2">
      <c r="A61" s="55">
        <v>39</v>
      </c>
      <c r="B61" s="108">
        <f>国語!B61</f>
        <v>0</v>
      </c>
      <c r="C61" s="109">
        <f>アンケート集計!U42</f>
        <v>0</v>
      </c>
      <c r="D61" s="23" t="str">
        <f t="shared" si="11"/>
        <v>C</v>
      </c>
      <c r="E61" s="237"/>
      <c r="F61" s="238"/>
      <c r="G61" s="238"/>
      <c r="H61" s="238"/>
      <c r="I61" s="238"/>
      <c r="J61" s="238"/>
      <c r="K61" s="238"/>
      <c r="L61" s="238"/>
      <c r="M61" s="238"/>
      <c r="N61" s="238"/>
      <c r="O61" s="238"/>
      <c r="P61" s="238"/>
      <c r="Q61" s="238"/>
      <c r="R61" s="286"/>
      <c r="S61" s="255"/>
      <c r="T61" s="238"/>
      <c r="U61" s="238"/>
      <c r="V61" s="238"/>
      <c r="W61" s="238"/>
      <c r="X61" s="238"/>
      <c r="Y61" s="239"/>
      <c r="Z61" s="306"/>
      <c r="AA61" s="238"/>
      <c r="AB61" s="238"/>
      <c r="AC61" s="238"/>
      <c r="AD61" s="238"/>
      <c r="AE61" s="238"/>
      <c r="AF61" s="239"/>
      <c r="AG61" s="255"/>
      <c r="AH61" s="238"/>
      <c r="AI61" s="238"/>
      <c r="AJ61" s="238"/>
      <c r="AK61" s="238"/>
      <c r="AL61" s="238"/>
      <c r="AM61" s="239"/>
      <c r="AN61" s="255"/>
      <c r="AO61" s="238"/>
      <c r="AP61" s="286"/>
      <c r="AQ61" s="237"/>
      <c r="AR61" s="239"/>
      <c r="AS61" s="306"/>
      <c r="AT61" s="238"/>
      <c r="AU61" s="238"/>
      <c r="AV61" s="238"/>
      <c r="AW61" s="239"/>
      <c r="AX61" s="255"/>
      <c r="AY61" s="239"/>
      <c r="AZ61" s="253"/>
      <c r="BA61" s="238"/>
      <c r="BB61" s="267"/>
      <c r="BC61" s="113">
        <f t="shared" si="12"/>
        <v>0</v>
      </c>
      <c r="BD61" s="358" t="str">
        <f t="shared" si="13"/>
        <v>C</v>
      </c>
      <c r="BE61" s="114">
        <f t="shared" si="14"/>
        <v>0</v>
      </c>
      <c r="BF61" s="359" t="str">
        <f t="shared" si="15"/>
        <v>C</v>
      </c>
      <c r="BG61" s="113">
        <f t="shared" si="16"/>
        <v>0</v>
      </c>
      <c r="BH61" s="114">
        <f t="shared" si="17"/>
        <v>0</v>
      </c>
      <c r="BI61" s="114">
        <f t="shared" si="18"/>
        <v>0</v>
      </c>
      <c r="BJ61" s="114">
        <f t="shared" si="19"/>
        <v>0</v>
      </c>
      <c r="BK61" s="115">
        <f t="shared" si="20"/>
        <v>0</v>
      </c>
      <c r="BL61" s="116">
        <f t="shared" si="1"/>
        <v>0</v>
      </c>
      <c r="BM61" s="508">
        <f>(BL61-$BL$65)/$BM$65*10+50</f>
        <v>6.4356435643564396</v>
      </c>
      <c r="BN61" s="87"/>
      <c r="BO61" s="198"/>
      <c r="BP61" s="55">
        <f t="shared" si="22"/>
        <v>39</v>
      </c>
      <c r="BQ61" s="108">
        <f t="shared" si="3"/>
        <v>0</v>
      </c>
      <c r="BR61" s="570">
        <f t="shared" si="23"/>
        <v>0</v>
      </c>
      <c r="BS61" s="571" t="str">
        <f t="shared" si="49"/>
        <v>C</v>
      </c>
      <c r="BT61" s="571">
        <f t="shared" si="24"/>
        <v>0</v>
      </c>
      <c r="BU61" s="572" t="str">
        <f t="shared" si="49"/>
        <v>C</v>
      </c>
      <c r="BV61" s="570">
        <f t="shared" si="25"/>
        <v>0</v>
      </c>
      <c r="BW61" s="571">
        <f t="shared" si="26"/>
        <v>0</v>
      </c>
      <c r="BX61" s="571">
        <f t="shared" si="27"/>
        <v>0</v>
      </c>
      <c r="BY61" s="571">
        <f t="shared" si="28"/>
        <v>0</v>
      </c>
      <c r="BZ61" s="572">
        <f t="shared" si="29"/>
        <v>0</v>
      </c>
      <c r="CA61" s="555">
        <f t="shared" si="30"/>
        <v>0</v>
      </c>
      <c r="CB61" s="557">
        <f t="shared" si="31"/>
        <v>0</v>
      </c>
      <c r="CC61" s="558">
        <f t="shared" si="32"/>
        <v>0</v>
      </c>
      <c r="CD61" s="557">
        <f t="shared" si="33"/>
        <v>0</v>
      </c>
      <c r="CE61" s="558">
        <f t="shared" si="34"/>
        <v>0</v>
      </c>
      <c r="CF61" s="557">
        <f t="shared" si="35"/>
        <v>0</v>
      </c>
      <c r="CG61" s="558">
        <f t="shared" si="36"/>
        <v>0</v>
      </c>
      <c r="CH61" s="557">
        <f t="shared" si="37"/>
        <v>0</v>
      </c>
      <c r="CI61" s="558">
        <f t="shared" si="38"/>
        <v>0</v>
      </c>
      <c r="CJ61" s="556">
        <f t="shared" si="39"/>
        <v>0</v>
      </c>
      <c r="CK61" s="555">
        <f t="shared" si="40"/>
        <v>0</v>
      </c>
      <c r="CL61" s="557">
        <f t="shared" si="41"/>
        <v>0</v>
      </c>
      <c r="CM61" s="558">
        <f t="shared" si="42"/>
        <v>0</v>
      </c>
      <c r="CN61" s="557">
        <f t="shared" si="43"/>
        <v>0</v>
      </c>
      <c r="CO61" s="558">
        <f t="shared" si="44"/>
        <v>0</v>
      </c>
      <c r="CP61" s="557">
        <f t="shared" si="45"/>
        <v>0</v>
      </c>
      <c r="CQ61" s="558">
        <f t="shared" si="46"/>
        <v>0</v>
      </c>
      <c r="CR61" s="560">
        <f t="shared" si="47"/>
        <v>0</v>
      </c>
      <c r="CS61" s="199"/>
      <c r="CT61" s="199"/>
      <c r="CU61" s="199"/>
      <c r="CV61" s="199"/>
      <c r="CW61" s="199"/>
      <c r="CX61" s="199"/>
      <c r="CY61" s="199"/>
      <c r="CZ61" s="199"/>
      <c r="DA61" s="199"/>
      <c r="DB61" s="199"/>
      <c r="DC61" s="199"/>
      <c r="DD61" s="199"/>
      <c r="DE61" s="199"/>
      <c r="DF61" s="199"/>
      <c r="DG61" s="199"/>
      <c r="DH61" s="199"/>
      <c r="DI61" s="118"/>
      <c r="DJ61" s="335">
        <v>39</v>
      </c>
      <c r="DK61" s="334">
        <f t="shared" si="4"/>
        <v>0</v>
      </c>
      <c r="DL61" s="350">
        <f t="shared" si="5"/>
        <v>0</v>
      </c>
      <c r="DM61" s="89">
        <f t="shared" si="6"/>
        <v>0</v>
      </c>
      <c r="DN61" s="209">
        <f t="shared" si="7"/>
        <v>6.4356435643564396</v>
      </c>
      <c r="DO61" s="133"/>
      <c r="DP61" s="133"/>
      <c r="DQ61" s="133"/>
      <c r="DR61" s="133"/>
      <c r="DS61" s="133"/>
      <c r="DT61" s="133"/>
      <c r="DU61" s="133"/>
      <c r="EC61" s="344">
        <f t="shared" si="48"/>
        <v>39</v>
      </c>
      <c r="ED61" s="347">
        <f t="shared" si="48"/>
        <v>0</v>
      </c>
      <c r="EE61" s="91">
        <f t="shared" si="8"/>
        <v>0</v>
      </c>
      <c r="EF61" s="106">
        <f t="shared" si="9"/>
        <v>0</v>
      </c>
      <c r="EG61" s="93">
        <f t="shared" si="10"/>
        <v>0</v>
      </c>
    </row>
    <row r="62" spans="1:137" ht="13.2" customHeight="1" thickBot="1" x14ac:dyDescent="0.25">
      <c r="A62" s="141">
        <v>40</v>
      </c>
      <c r="B62" s="142">
        <f>国語!B62</f>
        <v>0</v>
      </c>
      <c r="C62" s="143">
        <f>アンケート集計!U43</f>
        <v>0</v>
      </c>
      <c r="D62" s="423" t="str">
        <f t="shared" si="11"/>
        <v>C</v>
      </c>
      <c r="E62" s="240"/>
      <c r="F62" s="241"/>
      <c r="G62" s="241"/>
      <c r="H62" s="241"/>
      <c r="I62" s="241"/>
      <c r="J62" s="241"/>
      <c r="K62" s="241"/>
      <c r="L62" s="241"/>
      <c r="M62" s="241"/>
      <c r="N62" s="241"/>
      <c r="O62" s="241"/>
      <c r="P62" s="241"/>
      <c r="Q62" s="241"/>
      <c r="R62" s="287"/>
      <c r="S62" s="256"/>
      <c r="T62" s="241"/>
      <c r="U62" s="241"/>
      <c r="V62" s="241"/>
      <c r="W62" s="241"/>
      <c r="X62" s="241"/>
      <c r="Y62" s="242"/>
      <c r="Z62" s="307"/>
      <c r="AA62" s="241"/>
      <c r="AB62" s="241"/>
      <c r="AC62" s="241"/>
      <c r="AD62" s="241"/>
      <c r="AE62" s="241"/>
      <c r="AF62" s="242"/>
      <c r="AG62" s="256"/>
      <c r="AH62" s="241"/>
      <c r="AI62" s="241"/>
      <c r="AJ62" s="241"/>
      <c r="AK62" s="241"/>
      <c r="AL62" s="241"/>
      <c r="AM62" s="242"/>
      <c r="AN62" s="256"/>
      <c r="AO62" s="241"/>
      <c r="AP62" s="287"/>
      <c r="AQ62" s="240"/>
      <c r="AR62" s="242"/>
      <c r="AS62" s="307"/>
      <c r="AT62" s="241"/>
      <c r="AU62" s="241"/>
      <c r="AV62" s="241"/>
      <c r="AW62" s="242"/>
      <c r="AX62" s="256"/>
      <c r="AY62" s="242"/>
      <c r="AZ62" s="256"/>
      <c r="BA62" s="241"/>
      <c r="BB62" s="268"/>
      <c r="BC62" s="215">
        <f t="shared" si="12"/>
        <v>0</v>
      </c>
      <c r="BD62" s="425" t="str">
        <f t="shared" si="13"/>
        <v>C</v>
      </c>
      <c r="BE62" s="216">
        <f t="shared" si="14"/>
        <v>0</v>
      </c>
      <c r="BF62" s="427" t="str">
        <f t="shared" si="15"/>
        <v>C</v>
      </c>
      <c r="BG62" s="215">
        <f t="shared" si="16"/>
        <v>0</v>
      </c>
      <c r="BH62" s="216">
        <f t="shared" si="17"/>
        <v>0</v>
      </c>
      <c r="BI62" s="216">
        <f t="shared" si="18"/>
        <v>0</v>
      </c>
      <c r="BJ62" s="216">
        <f t="shared" si="19"/>
        <v>0</v>
      </c>
      <c r="BK62" s="217">
        <f t="shared" si="20"/>
        <v>0</v>
      </c>
      <c r="BL62" s="218">
        <f t="shared" si="1"/>
        <v>0</v>
      </c>
      <c r="BM62" s="510">
        <f t="shared" si="21"/>
        <v>6.4356435643564396</v>
      </c>
      <c r="BN62" s="87"/>
      <c r="BO62" s="198"/>
      <c r="BP62" s="95">
        <f t="shared" si="22"/>
        <v>40</v>
      </c>
      <c r="BQ62" s="142">
        <f t="shared" si="3"/>
        <v>0</v>
      </c>
      <c r="BR62" s="573">
        <f t="shared" si="23"/>
        <v>0</v>
      </c>
      <c r="BS62" s="574" t="str">
        <f t="shared" si="49"/>
        <v>C</v>
      </c>
      <c r="BT62" s="574">
        <f t="shared" si="24"/>
        <v>0</v>
      </c>
      <c r="BU62" s="575" t="str">
        <f t="shared" si="49"/>
        <v>C</v>
      </c>
      <c r="BV62" s="573">
        <f t="shared" si="25"/>
        <v>0</v>
      </c>
      <c r="BW62" s="574">
        <f t="shared" si="26"/>
        <v>0</v>
      </c>
      <c r="BX62" s="574">
        <f t="shared" si="27"/>
        <v>0</v>
      </c>
      <c r="BY62" s="574">
        <f t="shared" si="28"/>
        <v>0</v>
      </c>
      <c r="BZ62" s="575">
        <f t="shared" si="29"/>
        <v>0</v>
      </c>
      <c r="CA62" s="564">
        <f t="shared" si="30"/>
        <v>0</v>
      </c>
      <c r="CB62" s="566">
        <f t="shared" si="31"/>
        <v>0</v>
      </c>
      <c r="CC62" s="567">
        <f t="shared" si="32"/>
        <v>0</v>
      </c>
      <c r="CD62" s="566">
        <f t="shared" si="33"/>
        <v>0</v>
      </c>
      <c r="CE62" s="567">
        <f t="shared" si="34"/>
        <v>0</v>
      </c>
      <c r="CF62" s="566">
        <f t="shared" si="35"/>
        <v>0</v>
      </c>
      <c r="CG62" s="567">
        <f t="shared" si="36"/>
        <v>0</v>
      </c>
      <c r="CH62" s="566">
        <f t="shared" si="37"/>
        <v>0</v>
      </c>
      <c r="CI62" s="567">
        <f t="shared" si="38"/>
        <v>0</v>
      </c>
      <c r="CJ62" s="565">
        <f t="shared" si="39"/>
        <v>0</v>
      </c>
      <c r="CK62" s="564">
        <f t="shared" si="40"/>
        <v>0</v>
      </c>
      <c r="CL62" s="566">
        <f t="shared" si="41"/>
        <v>0</v>
      </c>
      <c r="CM62" s="567">
        <f t="shared" si="42"/>
        <v>0</v>
      </c>
      <c r="CN62" s="566">
        <f t="shared" si="43"/>
        <v>0</v>
      </c>
      <c r="CO62" s="567">
        <f t="shared" si="44"/>
        <v>0</v>
      </c>
      <c r="CP62" s="566">
        <f t="shared" si="45"/>
        <v>0</v>
      </c>
      <c r="CQ62" s="567">
        <f t="shared" si="46"/>
        <v>0</v>
      </c>
      <c r="CR62" s="569">
        <f t="shared" si="47"/>
        <v>0</v>
      </c>
      <c r="CS62" s="199"/>
      <c r="CT62" s="199"/>
      <c r="CU62" s="199"/>
      <c r="CV62" s="199"/>
      <c r="CW62" s="199"/>
      <c r="CX62" s="199"/>
      <c r="CY62" s="199"/>
      <c r="CZ62" s="199"/>
      <c r="DA62" s="199"/>
      <c r="DB62" s="199"/>
      <c r="DC62" s="199"/>
      <c r="DD62" s="199"/>
      <c r="DE62" s="199"/>
      <c r="DF62" s="199"/>
      <c r="DG62" s="199"/>
      <c r="DH62" s="199"/>
      <c r="DI62" s="118"/>
      <c r="DJ62" s="336">
        <v>40</v>
      </c>
      <c r="DK62" s="337">
        <f t="shared" si="4"/>
        <v>0</v>
      </c>
      <c r="DL62" s="351">
        <f t="shared" si="5"/>
        <v>0</v>
      </c>
      <c r="DM62" s="310">
        <f t="shared" si="6"/>
        <v>0</v>
      </c>
      <c r="DN62" s="211">
        <f t="shared" si="7"/>
        <v>6.4356435643564396</v>
      </c>
      <c r="DO62" s="133"/>
      <c r="DP62" s="133"/>
      <c r="DQ62" s="133"/>
      <c r="DR62" s="133"/>
      <c r="DS62" s="133"/>
      <c r="DT62" s="133"/>
      <c r="DU62" s="133"/>
      <c r="EC62" s="345">
        <f t="shared" si="48"/>
        <v>40</v>
      </c>
      <c r="ED62" s="348">
        <f>B62</f>
        <v>0</v>
      </c>
      <c r="EE62" s="213">
        <f t="shared" si="8"/>
        <v>0</v>
      </c>
      <c r="EF62" s="214">
        <f t="shared" si="9"/>
        <v>0</v>
      </c>
      <c r="EG62" s="298">
        <f t="shared" si="10"/>
        <v>0</v>
      </c>
    </row>
    <row r="63" spans="1:137" ht="13.2" customHeight="1" thickBot="1" x14ac:dyDescent="0.25">
      <c r="A63" s="641" t="s">
        <v>162</v>
      </c>
      <c r="B63" s="642"/>
      <c r="C63" s="642"/>
      <c r="D63" s="146">
        <f>COUNTA(A23:A62)</f>
        <v>40</v>
      </c>
      <c r="E63" s="243">
        <f>SUM(E23:E62)</f>
        <v>0</v>
      </c>
      <c r="F63" s="244">
        <f t="shared" ref="F63:BB63" si="50">SUM(F23:F62)</f>
        <v>0</v>
      </c>
      <c r="G63" s="244">
        <f t="shared" si="50"/>
        <v>0</v>
      </c>
      <c r="H63" s="244">
        <f t="shared" si="50"/>
        <v>0</v>
      </c>
      <c r="I63" s="244">
        <f t="shared" si="50"/>
        <v>0</v>
      </c>
      <c r="J63" s="244">
        <f t="shared" si="50"/>
        <v>0</v>
      </c>
      <c r="K63" s="244">
        <f t="shared" si="50"/>
        <v>0</v>
      </c>
      <c r="L63" s="244">
        <f t="shared" si="50"/>
        <v>0</v>
      </c>
      <c r="M63" s="244">
        <f t="shared" si="50"/>
        <v>0</v>
      </c>
      <c r="N63" s="244">
        <f t="shared" si="50"/>
        <v>0</v>
      </c>
      <c r="O63" s="244">
        <f t="shared" si="50"/>
        <v>0</v>
      </c>
      <c r="P63" s="244">
        <f t="shared" si="50"/>
        <v>0</v>
      </c>
      <c r="Q63" s="244">
        <f t="shared" si="50"/>
        <v>0</v>
      </c>
      <c r="R63" s="245">
        <f t="shared" si="50"/>
        <v>0</v>
      </c>
      <c r="S63" s="257">
        <f t="shared" si="50"/>
        <v>0</v>
      </c>
      <c r="T63" s="244">
        <f t="shared" si="50"/>
        <v>0</v>
      </c>
      <c r="U63" s="244">
        <f t="shared" si="50"/>
        <v>0</v>
      </c>
      <c r="V63" s="244">
        <f t="shared" si="50"/>
        <v>0</v>
      </c>
      <c r="W63" s="244">
        <f t="shared" si="50"/>
        <v>0</v>
      </c>
      <c r="X63" s="244">
        <f t="shared" si="50"/>
        <v>0</v>
      </c>
      <c r="Y63" s="245">
        <f t="shared" si="50"/>
        <v>0</v>
      </c>
      <c r="Z63" s="257">
        <f t="shared" si="50"/>
        <v>0</v>
      </c>
      <c r="AA63" s="244">
        <f t="shared" si="50"/>
        <v>0</v>
      </c>
      <c r="AB63" s="244">
        <f t="shared" si="50"/>
        <v>0</v>
      </c>
      <c r="AC63" s="244">
        <f t="shared" si="50"/>
        <v>0</v>
      </c>
      <c r="AD63" s="244">
        <f t="shared" si="50"/>
        <v>0</v>
      </c>
      <c r="AE63" s="244">
        <f t="shared" si="50"/>
        <v>0</v>
      </c>
      <c r="AF63" s="245">
        <f t="shared" si="50"/>
        <v>0</v>
      </c>
      <c r="AG63" s="257">
        <f t="shared" si="50"/>
        <v>0</v>
      </c>
      <c r="AH63" s="244">
        <f t="shared" si="50"/>
        <v>0</v>
      </c>
      <c r="AI63" s="244">
        <f t="shared" si="50"/>
        <v>0</v>
      </c>
      <c r="AJ63" s="244">
        <f t="shared" si="50"/>
        <v>0</v>
      </c>
      <c r="AK63" s="244">
        <f t="shared" si="50"/>
        <v>0</v>
      </c>
      <c r="AL63" s="244">
        <f t="shared" si="50"/>
        <v>0</v>
      </c>
      <c r="AM63" s="245">
        <f t="shared" si="50"/>
        <v>0</v>
      </c>
      <c r="AN63" s="257">
        <f t="shared" si="50"/>
        <v>0</v>
      </c>
      <c r="AO63" s="244">
        <f t="shared" si="50"/>
        <v>0</v>
      </c>
      <c r="AP63" s="288">
        <f t="shared" si="50"/>
        <v>0</v>
      </c>
      <c r="AQ63" s="243">
        <f t="shared" si="50"/>
        <v>0</v>
      </c>
      <c r="AR63" s="245">
        <f t="shared" si="50"/>
        <v>0</v>
      </c>
      <c r="AS63" s="308">
        <f t="shared" si="50"/>
        <v>0</v>
      </c>
      <c r="AT63" s="244">
        <f t="shared" si="50"/>
        <v>0</v>
      </c>
      <c r="AU63" s="244">
        <f t="shared" si="50"/>
        <v>0</v>
      </c>
      <c r="AV63" s="244">
        <f t="shared" si="50"/>
        <v>0</v>
      </c>
      <c r="AW63" s="245">
        <f t="shared" si="50"/>
        <v>0</v>
      </c>
      <c r="AX63" s="257">
        <f t="shared" si="50"/>
        <v>0</v>
      </c>
      <c r="AY63" s="245">
        <f t="shared" si="50"/>
        <v>0</v>
      </c>
      <c r="AZ63" s="257">
        <f t="shared" si="50"/>
        <v>0</v>
      </c>
      <c r="BA63" s="244">
        <f t="shared" si="50"/>
        <v>0</v>
      </c>
      <c r="BB63" s="269">
        <f t="shared" si="50"/>
        <v>0</v>
      </c>
      <c r="BC63" s="149"/>
      <c r="BD63" s="150"/>
      <c r="BE63" s="150"/>
      <c r="BF63" s="151"/>
      <c r="BG63" s="152"/>
      <c r="BH63" s="150"/>
      <c r="BI63" s="150"/>
      <c r="BJ63" s="200"/>
      <c r="BK63" s="200"/>
      <c r="BL63" s="154"/>
      <c r="BM63" s="603" t="s">
        <v>344</v>
      </c>
      <c r="BN63" s="155"/>
      <c r="BP63" s="620" t="s">
        <v>123</v>
      </c>
      <c r="BQ63" s="621"/>
      <c r="BR63" s="410">
        <f>BC64</f>
        <v>0</v>
      </c>
      <c r="BS63" s="174"/>
      <c r="BT63" s="411">
        <f>BE64</f>
        <v>0</v>
      </c>
      <c r="BU63" s="176"/>
      <c r="BV63" s="410">
        <f>BG64</f>
        <v>0</v>
      </c>
      <c r="BW63" s="411">
        <f>BH64</f>
        <v>0</v>
      </c>
      <c r="BX63" s="411">
        <f>BI64</f>
        <v>0</v>
      </c>
      <c r="BY63" s="411">
        <f>BJ64</f>
        <v>0</v>
      </c>
      <c r="BZ63" s="416">
        <f>BK64</f>
        <v>0</v>
      </c>
      <c r="CA63" s="165"/>
      <c r="CB63" s="414">
        <f>SUM(CB23:CB62)/$D$63</f>
        <v>0</v>
      </c>
      <c r="CC63" s="167"/>
      <c r="CD63" s="414">
        <f>SUM(CD23:CD62)/$D$63</f>
        <v>0</v>
      </c>
      <c r="CE63" s="167"/>
      <c r="CF63" s="414">
        <f>SUM(CF23:CF62)/$D$63</f>
        <v>0</v>
      </c>
      <c r="CG63" s="167"/>
      <c r="CH63" s="414">
        <f>SUM(CH23:CH62)/$D$63</f>
        <v>0</v>
      </c>
      <c r="CI63" s="167"/>
      <c r="CJ63" s="414">
        <f>SUM(CJ23:CJ62)/$D$63</f>
        <v>0</v>
      </c>
      <c r="CK63" s="165"/>
      <c r="CL63" s="414">
        <f>SUM(CL23:CL62)/$D$63</f>
        <v>0</v>
      </c>
      <c r="CM63" s="167"/>
      <c r="CN63" s="414">
        <f>SUM(CN23:CN62)/$D$63</f>
        <v>0</v>
      </c>
      <c r="CO63" s="167"/>
      <c r="CP63" s="414">
        <f>SUM(CP23:CP62)/$D$63</f>
        <v>0</v>
      </c>
      <c r="CQ63" s="168"/>
      <c r="CR63" s="415">
        <f>SUM(CR23:CR62)/$D$63</f>
        <v>0</v>
      </c>
      <c r="CS63" s="155"/>
      <c r="CT63" s="155"/>
      <c r="CU63" s="155"/>
      <c r="CV63" s="155"/>
      <c r="CW63" s="155"/>
      <c r="CX63" s="155"/>
      <c r="CY63" s="155"/>
      <c r="CZ63" s="155"/>
      <c r="DA63" s="155"/>
      <c r="DB63" s="155"/>
      <c r="DC63" s="155"/>
      <c r="DD63" s="155"/>
      <c r="DE63" s="155"/>
      <c r="DF63" s="155"/>
      <c r="DG63" s="155"/>
      <c r="DH63" s="155"/>
      <c r="DI63" s="118"/>
      <c r="DJ63" s="118"/>
      <c r="DK63" s="122"/>
      <c r="DL63" s="133"/>
      <c r="DM63" s="133"/>
      <c r="DN63" s="133"/>
      <c r="DO63" s="133"/>
      <c r="DP63" s="133"/>
      <c r="DQ63" s="133"/>
      <c r="DR63" s="133"/>
      <c r="DS63" s="133"/>
      <c r="DT63" s="133"/>
      <c r="DU63" s="133"/>
    </row>
    <row r="64" spans="1:137" ht="13.2" customHeight="1" thickBot="1" x14ac:dyDescent="0.25">
      <c r="A64" s="643" t="s">
        <v>124</v>
      </c>
      <c r="B64" s="644"/>
      <c r="C64" s="421">
        <f>SUM(C23:C62)/$D$63/10*100</f>
        <v>0</v>
      </c>
      <c r="D64" s="156"/>
      <c r="E64" s="246">
        <f>E63/$D$63*100</f>
        <v>0</v>
      </c>
      <c r="F64" s="247">
        <f t="shared" ref="F64:BB64" si="51">F63/$D$63*100</f>
        <v>0</v>
      </c>
      <c r="G64" s="247">
        <f>G63/$D$63*100</f>
        <v>0</v>
      </c>
      <c r="H64" s="247">
        <f t="shared" si="51"/>
        <v>0</v>
      </c>
      <c r="I64" s="247">
        <f t="shared" si="51"/>
        <v>0</v>
      </c>
      <c r="J64" s="247">
        <f t="shared" si="51"/>
        <v>0</v>
      </c>
      <c r="K64" s="247">
        <f t="shared" si="51"/>
        <v>0</v>
      </c>
      <c r="L64" s="247">
        <f t="shared" si="51"/>
        <v>0</v>
      </c>
      <c r="M64" s="247">
        <f t="shared" si="51"/>
        <v>0</v>
      </c>
      <c r="N64" s="247">
        <f t="shared" si="51"/>
        <v>0</v>
      </c>
      <c r="O64" s="247">
        <f t="shared" si="51"/>
        <v>0</v>
      </c>
      <c r="P64" s="247">
        <f t="shared" si="51"/>
        <v>0</v>
      </c>
      <c r="Q64" s="247">
        <f t="shared" si="51"/>
        <v>0</v>
      </c>
      <c r="R64" s="248">
        <f t="shared" si="51"/>
        <v>0</v>
      </c>
      <c r="S64" s="258">
        <f t="shared" si="51"/>
        <v>0</v>
      </c>
      <c r="T64" s="247">
        <f t="shared" si="51"/>
        <v>0</v>
      </c>
      <c r="U64" s="247">
        <f t="shared" si="51"/>
        <v>0</v>
      </c>
      <c r="V64" s="247">
        <f t="shared" si="51"/>
        <v>0</v>
      </c>
      <c r="W64" s="247">
        <f t="shared" si="51"/>
        <v>0</v>
      </c>
      <c r="X64" s="247">
        <f t="shared" si="51"/>
        <v>0</v>
      </c>
      <c r="Y64" s="248">
        <f t="shared" si="51"/>
        <v>0</v>
      </c>
      <c r="Z64" s="258">
        <f t="shared" si="51"/>
        <v>0</v>
      </c>
      <c r="AA64" s="247">
        <f t="shared" si="51"/>
        <v>0</v>
      </c>
      <c r="AB64" s="247">
        <f t="shared" si="51"/>
        <v>0</v>
      </c>
      <c r="AC64" s="247">
        <f t="shared" si="51"/>
        <v>0</v>
      </c>
      <c r="AD64" s="247">
        <f t="shared" si="51"/>
        <v>0</v>
      </c>
      <c r="AE64" s="247">
        <f t="shared" si="51"/>
        <v>0</v>
      </c>
      <c r="AF64" s="248">
        <f t="shared" si="51"/>
        <v>0</v>
      </c>
      <c r="AG64" s="258">
        <f t="shared" si="51"/>
        <v>0</v>
      </c>
      <c r="AH64" s="247">
        <f t="shared" si="51"/>
        <v>0</v>
      </c>
      <c r="AI64" s="247">
        <f t="shared" si="51"/>
        <v>0</v>
      </c>
      <c r="AJ64" s="247">
        <f t="shared" si="51"/>
        <v>0</v>
      </c>
      <c r="AK64" s="247">
        <f t="shared" si="51"/>
        <v>0</v>
      </c>
      <c r="AL64" s="247">
        <f t="shared" si="51"/>
        <v>0</v>
      </c>
      <c r="AM64" s="248">
        <f t="shared" si="51"/>
        <v>0</v>
      </c>
      <c r="AN64" s="258">
        <f t="shared" si="51"/>
        <v>0</v>
      </c>
      <c r="AO64" s="247">
        <f t="shared" si="51"/>
        <v>0</v>
      </c>
      <c r="AP64" s="289">
        <f t="shared" si="51"/>
        <v>0</v>
      </c>
      <c r="AQ64" s="246">
        <f t="shared" si="51"/>
        <v>0</v>
      </c>
      <c r="AR64" s="248">
        <f t="shared" si="51"/>
        <v>0</v>
      </c>
      <c r="AS64" s="309">
        <f t="shared" si="51"/>
        <v>0</v>
      </c>
      <c r="AT64" s="247">
        <f t="shared" si="51"/>
        <v>0</v>
      </c>
      <c r="AU64" s="247">
        <f t="shared" si="51"/>
        <v>0</v>
      </c>
      <c r="AV64" s="247">
        <f t="shared" si="51"/>
        <v>0</v>
      </c>
      <c r="AW64" s="248">
        <f t="shared" si="51"/>
        <v>0</v>
      </c>
      <c r="AX64" s="258">
        <f t="shared" si="51"/>
        <v>0</v>
      </c>
      <c r="AY64" s="248">
        <f t="shared" si="51"/>
        <v>0</v>
      </c>
      <c r="AZ64" s="258">
        <f t="shared" si="51"/>
        <v>0</v>
      </c>
      <c r="BA64" s="247">
        <f t="shared" si="51"/>
        <v>0</v>
      </c>
      <c r="BB64" s="270">
        <f t="shared" si="51"/>
        <v>0</v>
      </c>
      <c r="BC64" s="404">
        <f>SUM(BC23:BC62)/$D$63/76*100</f>
        <v>0</v>
      </c>
      <c r="BD64" s="405"/>
      <c r="BE64" s="406">
        <f>SUM(BE23:BE62)/$D$63/24*100</f>
        <v>0</v>
      </c>
      <c r="BF64" s="407"/>
      <c r="BG64" s="404">
        <f>SUM(BG23:BG62)/$D$63/32*100</f>
        <v>0</v>
      </c>
      <c r="BH64" s="406">
        <f>SUM(BH23:BH62)/$D$63/6*100</f>
        <v>0</v>
      </c>
      <c r="BI64" s="406">
        <f>SUM(BI23:BI62)/$D$63/20*100</f>
        <v>0</v>
      </c>
      <c r="BJ64" s="408">
        <f>SUM(BJ23:BJ62)/$D$63/24*100</f>
        <v>0</v>
      </c>
      <c r="BK64" s="408">
        <f>SUM(BK23:BK62)/$D$63/18*100</f>
        <v>0</v>
      </c>
      <c r="BL64" s="409">
        <f>SUM(BL23:BL62)/$D$63</f>
        <v>0</v>
      </c>
      <c r="BM64" s="604"/>
      <c r="BN64" s="155"/>
      <c r="BP64" s="622" t="s">
        <v>125</v>
      </c>
      <c r="BQ64" s="623"/>
      <c r="BR64" s="173">
        <f>BC65</f>
        <v>74.599999999999994</v>
      </c>
      <c r="BS64" s="174"/>
      <c r="BT64" s="175">
        <f>BE65</f>
        <v>75.5</v>
      </c>
      <c r="BU64" s="176"/>
      <c r="BV64" s="173">
        <f>BG65</f>
        <v>68</v>
      </c>
      <c r="BW64" s="175">
        <f t="shared" ref="BW64:BZ65" si="52">BH65</f>
        <v>86.7</v>
      </c>
      <c r="BX64" s="175">
        <f t="shared" si="52"/>
        <v>74.2</v>
      </c>
      <c r="BY64" s="175">
        <f t="shared" si="52"/>
        <v>79.599999999999994</v>
      </c>
      <c r="BZ64" s="277">
        <f t="shared" si="52"/>
        <v>77.7</v>
      </c>
      <c r="CA64" s="165"/>
      <c r="CB64" s="414">
        <v>66.900000000000006</v>
      </c>
      <c r="CC64" s="167"/>
      <c r="CD64" s="414">
        <v>83.2</v>
      </c>
      <c r="CE64" s="167"/>
      <c r="CF64" s="414">
        <v>77</v>
      </c>
      <c r="CG64" s="167"/>
      <c r="CH64" s="414">
        <v>73.900000000000006</v>
      </c>
      <c r="CI64" s="167"/>
      <c r="CJ64" s="414">
        <v>86.7</v>
      </c>
      <c r="CK64" s="165"/>
      <c r="CL64" s="414">
        <v>74.900000000000006</v>
      </c>
      <c r="CM64" s="167"/>
      <c r="CN64" s="414">
        <v>74.400000000000006</v>
      </c>
      <c r="CO64" s="167"/>
      <c r="CP64" s="414">
        <v>79.400000000000006</v>
      </c>
      <c r="CQ64" s="168"/>
      <c r="CR64" s="415">
        <v>75.2</v>
      </c>
      <c r="CS64" s="155"/>
      <c r="CT64" s="155"/>
      <c r="CU64" s="155"/>
      <c r="CV64" s="155"/>
      <c r="CW64" s="155"/>
      <c r="CX64" s="155"/>
      <c r="CY64" s="155"/>
      <c r="CZ64" s="155"/>
      <c r="DA64" s="155"/>
      <c r="DB64" s="155"/>
      <c r="DC64" s="155"/>
      <c r="DD64" s="155"/>
      <c r="DE64" s="155"/>
      <c r="DF64" s="155"/>
      <c r="DG64" s="155"/>
      <c r="DH64" s="155"/>
      <c r="DI64" s="118"/>
      <c r="DJ64" s="118"/>
      <c r="DK64" s="624" t="s">
        <v>237</v>
      </c>
      <c r="DL64" s="624"/>
      <c r="DM64" s="624"/>
      <c r="DN64" s="624"/>
      <c r="DO64" s="160"/>
      <c r="DP64" s="133"/>
      <c r="DQ64" s="133"/>
      <c r="DR64" s="133"/>
      <c r="DS64" s="133"/>
      <c r="DT64" s="133"/>
      <c r="DU64" s="133"/>
      <c r="EC64" s="356"/>
      <c r="ED64" s="357"/>
      <c r="EE64" s="357"/>
      <c r="EF64" s="357"/>
      <c r="EG64" s="357"/>
    </row>
    <row r="65" spans="1:137" ht="13.2" customHeight="1" thickBot="1" x14ac:dyDescent="0.25">
      <c r="A65" s="622" t="s">
        <v>125</v>
      </c>
      <c r="B65" s="645"/>
      <c r="C65" s="400">
        <v>89.4</v>
      </c>
      <c r="D65" s="161"/>
      <c r="E65" s="162"/>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4"/>
      <c r="BC65" s="173">
        <v>74.599999999999994</v>
      </c>
      <c r="BD65" s="174"/>
      <c r="BE65" s="175">
        <v>75.5</v>
      </c>
      <c r="BF65" s="176"/>
      <c r="BG65" s="173">
        <v>68</v>
      </c>
      <c r="BH65" s="175">
        <v>86.7</v>
      </c>
      <c r="BI65" s="175">
        <v>74.2</v>
      </c>
      <c r="BJ65" s="177">
        <v>79.599999999999994</v>
      </c>
      <c r="BK65" s="177">
        <v>77.7</v>
      </c>
      <c r="BL65" s="178">
        <v>74.8</v>
      </c>
      <c r="BM65" s="536">
        <v>17.170000000000002</v>
      </c>
      <c r="BN65" s="155"/>
      <c r="BP65" s="620" t="s">
        <v>126</v>
      </c>
      <c r="BQ65" s="625"/>
      <c r="BR65" s="274">
        <f>BC66</f>
        <v>-74.599999999999994</v>
      </c>
      <c r="BS65" s="174"/>
      <c r="BT65" s="275">
        <f>BE66</f>
        <v>-75.5</v>
      </c>
      <c r="BU65" s="176"/>
      <c r="BV65" s="173">
        <f>BG66</f>
        <v>-68</v>
      </c>
      <c r="BW65" s="175">
        <f t="shared" si="52"/>
        <v>-86.7</v>
      </c>
      <c r="BX65" s="175">
        <f t="shared" si="52"/>
        <v>-74.2</v>
      </c>
      <c r="BY65" s="175">
        <f t="shared" si="52"/>
        <v>-79.599999999999994</v>
      </c>
      <c r="BZ65" s="277">
        <f t="shared" si="52"/>
        <v>-77.7</v>
      </c>
      <c r="CA65" s="165"/>
      <c r="CB65" s="166">
        <f>CB63-CB64</f>
        <v>-66.900000000000006</v>
      </c>
      <c r="CC65" s="167"/>
      <c r="CD65" s="166">
        <f>CD63-CD64</f>
        <v>-83.2</v>
      </c>
      <c r="CE65" s="167"/>
      <c r="CF65" s="166">
        <f>CF63-CF64</f>
        <v>-77</v>
      </c>
      <c r="CG65" s="167"/>
      <c r="CH65" s="166">
        <f>CH63-CH64</f>
        <v>-73.900000000000006</v>
      </c>
      <c r="CI65" s="167"/>
      <c r="CJ65" s="166">
        <f>CJ63-CJ64</f>
        <v>-86.7</v>
      </c>
      <c r="CK65" s="165"/>
      <c r="CL65" s="166">
        <f>CL63-CL64</f>
        <v>-74.900000000000006</v>
      </c>
      <c r="CM65" s="167"/>
      <c r="CN65" s="166">
        <f>CN63-CN64</f>
        <v>-74.400000000000006</v>
      </c>
      <c r="CO65" s="167"/>
      <c r="CP65" s="166">
        <f>CP63-CP64</f>
        <v>-79.400000000000006</v>
      </c>
      <c r="CQ65" s="168"/>
      <c r="CR65" s="169">
        <f>CR63-CR64</f>
        <v>-75.2</v>
      </c>
      <c r="CS65" s="155"/>
      <c r="CT65" s="155"/>
      <c r="CU65" s="155"/>
      <c r="CV65" s="155"/>
      <c r="CW65" s="155"/>
      <c r="CX65" s="155"/>
      <c r="CY65" s="155"/>
      <c r="CZ65" s="155"/>
      <c r="DA65" s="155"/>
      <c r="DB65" s="155"/>
      <c r="DC65" s="155"/>
      <c r="DD65" s="155"/>
      <c r="DE65" s="155"/>
      <c r="DF65" s="155"/>
      <c r="DG65" s="155"/>
      <c r="DH65" s="155"/>
      <c r="DK65" s="624"/>
      <c r="DL65" s="624"/>
      <c r="DM65" s="624"/>
      <c r="DN65" s="624"/>
      <c r="DO65" s="160"/>
      <c r="DP65" s="37"/>
      <c r="DQ65" s="37"/>
      <c r="DR65" s="37"/>
      <c r="DS65" s="37"/>
      <c r="DT65" s="37"/>
      <c r="DU65" s="37"/>
      <c r="EC65" s="357"/>
      <c r="ED65" s="357"/>
      <c r="EE65" s="357"/>
      <c r="EF65" s="357"/>
      <c r="EG65" s="357"/>
    </row>
    <row r="66" spans="1:137" ht="13.2" customHeight="1" thickBot="1" x14ac:dyDescent="0.25">
      <c r="A66" s="622" t="s">
        <v>126</v>
      </c>
      <c r="B66" s="645"/>
      <c r="C66" s="400">
        <f>C64-C65</f>
        <v>-89.4</v>
      </c>
      <c r="D66" s="161"/>
      <c r="E66" s="170"/>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2"/>
      <c r="BC66" s="173">
        <f>BC64-BC65</f>
        <v>-74.599999999999994</v>
      </c>
      <c r="BD66" s="174"/>
      <c r="BE66" s="175">
        <f>BE64-BE65</f>
        <v>-75.5</v>
      </c>
      <c r="BF66" s="176"/>
      <c r="BG66" s="173">
        <f>BG64-BG65</f>
        <v>-68</v>
      </c>
      <c r="BH66" s="175">
        <f>BH64-BH65</f>
        <v>-86.7</v>
      </c>
      <c r="BI66" s="175">
        <f t="shared" ref="BI66:BL66" si="53">BI64-BI65</f>
        <v>-74.2</v>
      </c>
      <c r="BJ66" s="175">
        <f t="shared" si="53"/>
        <v>-79.599999999999994</v>
      </c>
      <c r="BK66" s="277">
        <f t="shared" si="53"/>
        <v>-77.7</v>
      </c>
      <c r="BL66" s="173">
        <f t="shared" si="53"/>
        <v>-74.8</v>
      </c>
      <c r="BM66" s="505"/>
      <c r="BN66" s="155"/>
      <c r="BP66" s="179"/>
      <c r="BQ66" s="49" t="s">
        <v>127</v>
      </c>
      <c r="BR66" s="180"/>
      <c r="BS66" s="180"/>
      <c r="BT66" s="180"/>
      <c r="BU66" s="180"/>
      <c r="BV66" s="180"/>
      <c r="BW66" s="180"/>
      <c r="BX66" s="180"/>
      <c r="BY66" s="180"/>
      <c r="BZ66" s="180"/>
      <c r="CA66" s="181"/>
      <c r="CB66" s="181"/>
      <c r="CC66" s="181"/>
      <c r="CD66" s="181"/>
      <c r="CE66" s="181"/>
      <c r="CF66" s="181"/>
      <c r="CG66" s="181"/>
      <c r="CH66" s="181"/>
      <c r="CI66" s="181"/>
      <c r="CJ66" s="181"/>
      <c r="CK66" s="181"/>
      <c r="CL66" s="181"/>
      <c r="CM66" s="181"/>
      <c r="CN66" s="181"/>
      <c r="CO66" s="181"/>
      <c r="CP66" s="181"/>
      <c r="CQ66" s="181"/>
      <c r="CR66" s="181"/>
      <c r="CS66" s="201"/>
      <c r="CT66" s="201"/>
      <c r="CU66" s="201"/>
      <c r="CV66" s="201"/>
      <c r="CW66" s="201"/>
      <c r="CX66" s="201"/>
      <c r="CY66" s="201"/>
      <c r="CZ66" s="201"/>
      <c r="DA66" s="201"/>
      <c r="DB66" s="201"/>
      <c r="DC66" s="201"/>
      <c r="DD66" s="201"/>
      <c r="DE66" s="201"/>
      <c r="DF66" s="201"/>
      <c r="DG66" s="201"/>
      <c r="DH66" s="201"/>
      <c r="DK66" s="624"/>
      <c r="DL66" s="624"/>
      <c r="DM66" s="624"/>
      <c r="DN66" s="624"/>
      <c r="DO66" s="160"/>
      <c r="DP66" s="37"/>
      <c r="DQ66" s="37"/>
      <c r="DR66" s="37"/>
      <c r="DS66" s="37"/>
      <c r="DT66" s="37"/>
      <c r="DU66" s="37"/>
    </row>
    <row r="67" spans="1:137" ht="13.2" customHeight="1" x14ac:dyDescent="0.2">
      <c r="A67" s="626" t="s">
        <v>160</v>
      </c>
      <c r="B67" s="626"/>
      <c r="C67" s="182" t="s">
        <v>128</v>
      </c>
      <c r="D67" s="183"/>
      <c r="E67" s="183"/>
      <c r="F67" s="183"/>
      <c r="G67" s="183"/>
      <c r="H67" s="183"/>
      <c r="I67" s="182"/>
      <c r="J67" s="183"/>
      <c r="K67" s="183"/>
      <c r="L67" s="183"/>
      <c r="M67" s="183"/>
      <c r="N67" s="183"/>
      <c r="O67" s="183"/>
      <c r="P67" s="183"/>
      <c r="Q67" s="184"/>
      <c r="R67" s="184"/>
      <c r="S67" s="184" t="s">
        <v>129</v>
      </c>
      <c r="T67" s="184"/>
      <c r="U67" s="184"/>
      <c r="V67" s="184"/>
      <c r="W67" s="184"/>
      <c r="X67" s="184"/>
      <c r="Y67" s="184"/>
      <c r="Z67" s="184"/>
      <c r="AA67" s="184"/>
      <c r="AB67" s="184"/>
      <c r="AC67" s="184"/>
      <c r="AD67" s="184"/>
      <c r="AE67" s="184" t="s">
        <v>130</v>
      </c>
      <c r="AF67" s="184"/>
      <c r="AG67" s="184"/>
      <c r="AH67" s="184"/>
      <c r="AI67" s="184"/>
      <c r="AJ67" s="184"/>
      <c r="AK67" s="184"/>
      <c r="AL67" s="184"/>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5"/>
      <c r="BM67" s="185"/>
      <c r="BN67" s="185"/>
      <c r="CC67" s="186"/>
      <c r="DK67" s="619" t="s">
        <v>238</v>
      </c>
      <c r="DL67" s="619"/>
      <c r="DM67" s="619"/>
      <c r="DN67" s="619"/>
      <c r="DO67" s="187"/>
      <c r="DP67" s="37"/>
      <c r="DQ67" s="37"/>
      <c r="DR67" s="37"/>
      <c r="DS67" s="37"/>
      <c r="DT67" s="37"/>
      <c r="DU67" s="37"/>
    </row>
    <row r="68" spans="1:137" x14ac:dyDescent="0.2">
      <c r="A68" s="627" t="s">
        <v>161</v>
      </c>
      <c r="B68" s="627"/>
      <c r="C68" s="628" t="s">
        <v>306</v>
      </c>
      <c r="D68" s="628"/>
      <c r="E68" s="628"/>
      <c r="F68" s="628"/>
      <c r="G68" s="628"/>
      <c r="H68" s="628"/>
      <c r="I68" s="628"/>
      <c r="J68" s="628"/>
      <c r="K68" s="628"/>
      <c r="L68" s="628"/>
      <c r="M68" s="628"/>
      <c r="N68" s="628"/>
      <c r="O68" s="628"/>
      <c r="P68" s="628"/>
      <c r="Q68" s="628"/>
      <c r="R68" s="628"/>
      <c r="S68" s="628"/>
      <c r="T68" s="628"/>
      <c r="U68" s="628"/>
      <c r="V68" s="628"/>
      <c r="W68" s="628"/>
      <c r="X68" s="628"/>
      <c r="BL68" s="37"/>
      <c r="BM68" s="37"/>
      <c r="BN68" s="37"/>
      <c r="DK68" s="619"/>
      <c r="DL68" s="619"/>
      <c r="DM68" s="619"/>
      <c r="DN68" s="619"/>
      <c r="DO68" s="187"/>
      <c r="DP68" s="37"/>
      <c r="DQ68" s="37"/>
      <c r="DR68" s="37"/>
      <c r="DS68" s="37"/>
      <c r="DT68" s="37"/>
      <c r="DU68" s="37"/>
    </row>
    <row r="69" spans="1:137" x14ac:dyDescent="0.2">
      <c r="C69" s="602" t="s">
        <v>305</v>
      </c>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AJ69" s="602"/>
      <c r="AK69" s="602"/>
      <c r="BL69" s="37"/>
      <c r="BM69" s="37"/>
      <c r="BN69" s="37"/>
      <c r="DK69" s="619"/>
      <c r="DL69" s="619"/>
      <c r="DM69" s="619"/>
      <c r="DN69" s="619"/>
      <c r="DO69" s="37"/>
      <c r="DP69" s="37"/>
      <c r="DQ69" s="37"/>
      <c r="DR69" s="37"/>
      <c r="DS69" s="37"/>
      <c r="DT69" s="37"/>
      <c r="DU69" s="37"/>
    </row>
    <row r="70" spans="1:137" x14ac:dyDescent="0.2">
      <c r="BL70" s="37"/>
      <c r="BM70" s="37"/>
      <c r="BN70" s="37"/>
      <c r="DK70" s="37"/>
      <c r="DL70" s="37"/>
      <c r="DM70" s="37"/>
      <c r="DN70" s="37"/>
      <c r="DO70" s="37"/>
      <c r="DP70" s="37"/>
      <c r="DQ70" s="37"/>
      <c r="DR70" s="37"/>
      <c r="DS70" s="37"/>
      <c r="DT70" s="37"/>
      <c r="DU70" s="37"/>
    </row>
  </sheetData>
  <mergeCells count="295">
    <mergeCell ref="A67:B67"/>
    <mergeCell ref="A68:B68"/>
    <mergeCell ref="P7:AL10"/>
    <mergeCell ref="C1:AA3"/>
    <mergeCell ref="DQ2:EB4"/>
    <mergeCell ref="DM4:DM5"/>
    <mergeCell ref="DN4:DO5"/>
    <mergeCell ref="BD5:BK6"/>
    <mergeCell ref="DM6:DM9"/>
    <mergeCell ref="DN6:DO9"/>
    <mergeCell ref="BU7:CL10"/>
    <mergeCell ref="A12:A22"/>
    <mergeCell ref="B12:B22"/>
    <mergeCell ref="C12:C21"/>
    <mergeCell ref="D12:D21"/>
    <mergeCell ref="E12:AR13"/>
    <mergeCell ref="BC12:BC21"/>
    <mergeCell ref="K15:K16"/>
    <mergeCell ref="L15:L16"/>
    <mergeCell ref="M15:M16"/>
    <mergeCell ref="N15:N16"/>
    <mergeCell ref="AM19:AM20"/>
    <mergeCell ref="AN19:AN20"/>
    <mergeCell ref="AG15:AG16"/>
    <mergeCell ref="EF6:EI7"/>
    <mergeCell ref="BD7:BK8"/>
    <mergeCell ref="BD9:BK10"/>
    <mergeCell ref="EF10:EI11"/>
    <mergeCell ref="DR11:DY13"/>
    <mergeCell ref="BD12:BD21"/>
    <mergeCell ref="BE12:BE21"/>
    <mergeCell ref="BF12:BF21"/>
    <mergeCell ref="CI12:CJ12"/>
    <mergeCell ref="CK12:CL12"/>
    <mergeCell ref="CM12:CN12"/>
    <mergeCell ref="CO12:CP12"/>
    <mergeCell ref="CQ12:CR12"/>
    <mergeCell ref="BG13:BG21"/>
    <mergeCell ref="BH13:BH21"/>
    <mergeCell ref="BX13:BX21"/>
    <mergeCell ref="BY13:BY21"/>
    <mergeCell ref="BL12:BL21"/>
    <mergeCell ref="BM12:BM21"/>
    <mergeCell ref="BP12:BP22"/>
    <mergeCell ref="BQ12:BQ22"/>
    <mergeCell ref="CF18:CF21"/>
    <mergeCell ref="ED18:EF19"/>
    <mergeCell ref="BS12:BS21"/>
    <mergeCell ref="AH15:AH16"/>
    <mergeCell ref="AI15:AI16"/>
    <mergeCell ref="AJ15:AJ16"/>
    <mergeCell ref="AK15:AK16"/>
    <mergeCell ref="AL15:AL16"/>
    <mergeCell ref="AA15:AA16"/>
    <mergeCell ref="AE15:AE16"/>
    <mergeCell ref="AF15:AF16"/>
    <mergeCell ref="AB15:AB16"/>
    <mergeCell ref="AC15:AC16"/>
    <mergeCell ref="AD15:AD16"/>
    <mergeCell ref="O15:O16"/>
    <mergeCell ref="P15:P16"/>
    <mergeCell ref="K17:K18"/>
    <mergeCell ref="L17:L18"/>
    <mergeCell ref="M17:M18"/>
    <mergeCell ref="N17:N18"/>
    <mergeCell ref="O17:O18"/>
    <mergeCell ref="P17:P18"/>
    <mergeCell ref="Q17:Q18"/>
    <mergeCell ref="Q15:Q16"/>
    <mergeCell ref="E17:E18"/>
    <mergeCell ref="F17:F18"/>
    <mergeCell ref="G17:G18"/>
    <mergeCell ref="E15:E16"/>
    <mergeCell ref="F15:F16"/>
    <mergeCell ref="G15:G16"/>
    <mergeCell ref="H15:H16"/>
    <mergeCell ref="I15:I16"/>
    <mergeCell ref="J15:J16"/>
    <mergeCell ref="H17:H18"/>
    <mergeCell ref="I17:I18"/>
    <mergeCell ref="J17:J18"/>
    <mergeCell ref="T15:T16"/>
    <mergeCell ref="R15:R16"/>
    <mergeCell ref="S15:S16"/>
    <mergeCell ref="AB17:AB18"/>
    <mergeCell ref="U15:U16"/>
    <mergeCell ref="V15:V16"/>
    <mergeCell ref="W15:W16"/>
    <mergeCell ref="X15:X16"/>
    <mergeCell ref="Y15:Y16"/>
    <mergeCell ref="Z15:Z16"/>
    <mergeCell ref="AS15:AS16"/>
    <mergeCell ref="AT15:AT16"/>
    <mergeCell ref="AV17:AV18"/>
    <mergeCell ref="CK13:CL16"/>
    <mergeCell ref="CM13:CN16"/>
    <mergeCell ref="AX15:AX16"/>
    <mergeCell ref="AM15:AM16"/>
    <mergeCell ref="CG13:CH16"/>
    <mergeCell ref="CI13:CJ16"/>
    <mergeCell ref="AO17:AO18"/>
    <mergeCell ref="AP17:AP18"/>
    <mergeCell ref="AQ17:AQ18"/>
    <mergeCell ref="AR17:AR18"/>
    <mergeCell ref="AS17:AS18"/>
    <mergeCell ref="AT17:AT18"/>
    <mergeCell ref="AU15:AU16"/>
    <mergeCell ref="AV15:AV16"/>
    <mergeCell ref="AW15:AW16"/>
    <mergeCell ref="AO15:AO16"/>
    <mergeCell ref="AP15:AP16"/>
    <mergeCell ref="AQ15:AQ16"/>
    <mergeCell ref="AR15:AR16"/>
    <mergeCell ref="AN15:AN16"/>
    <mergeCell ref="CL18:CL21"/>
    <mergeCell ref="AE19:AE20"/>
    <mergeCell ref="AF19:AF20"/>
    <mergeCell ref="AG19:AG20"/>
    <mergeCell ref="X19:X20"/>
    <mergeCell ref="Y19:Y20"/>
    <mergeCell ref="Z19:Z20"/>
    <mergeCell ref="AA19:AA20"/>
    <mergeCell ref="AB19:AB20"/>
    <mergeCell ref="AH17:AH18"/>
    <mergeCell ref="Y17:Y18"/>
    <mergeCell ref="Z17:Z18"/>
    <mergeCell ref="AA17:AA18"/>
    <mergeCell ref="AC17:AC18"/>
    <mergeCell ref="AD17:AD18"/>
    <mergeCell ref="AE17:AE18"/>
    <mergeCell ref="AL17:AL18"/>
    <mergeCell ref="AM17:AM18"/>
    <mergeCell ref="AN17:AN18"/>
    <mergeCell ref="AI17:AI18"/>
    <mergeCell ref="AJ17:AJ18"/>
    <mergeCell ref="AK17:AK18"/>
    <mergeCell ref="U17:U18"/>
    <mergeCell ref="V17:V18"/>
    <mergeCell ref="W17:W18"/>
    <mergeCell ref="X17:X18"/>
    <mergeCell ref="J19:J20"/>
    <mergeCell ref="K19:K20"/>
    <mergeCell ref="S19:S20"/>
    <mergeCell ref="L19:L20"/>
    <mergeCell ref="M19:M20"/>
    <mergeCell ref="N19:N20"/>
    <mergeCell ref="O19:O20"/>
    <mergeCell ref="P19:P20"/>
    <mergeCell ref="Q19:Q20"/>
    <mergeCell ref="T19:T20"/>
    <mergeCell ref="U19:U20"/>
    <mergeCell ref="V19:V20"/>
    <mergeCell ref="W19:W20"/>
    <mergeCell ref="AH19:AH20"/>
    <mergeCell ref="R17:R18"/>
    <mergeCell ref="S17:S18"/>
    <mergeCell ref="T17:T18"/>
    <mergeCell ref="DP28:DQ28"/>
    <mergeCell ref="AK19:AK20"/>
    <mergeCell ref="AL19:AL20"/>
    <mergeCell ref="R19:R20"/>
    <mergeCell ref="DK21:DK22"/>
    <mergeCell ref="CQ18:CQ21"/>
    <mergeCell ref="CR18:CR21"/>
    <mergeCell ref="AS19:AS20"/>
    <mergeCell ref="AT19:AT20"/>
    <mergeCell ref="CE18:CE21"/>
    <mergeCell ref="CN18:CN21"/>
    <mergeCell ref="CO18:CO21"/>
    <mergeCell ref="CP18:CP21"/>
    <mergeCell ref="CH18:CH21"/>
    <mergeCell ref="CM18:CM21"/>
    <mergeCell ref="AI19:AI20"/>
    <mergeCell ref="DR28:DS28"/>
    <mergeCell ref="BM63:BM64"/>
    <mergeCell ref="DP34:DQ34"/>
    <mergeCell ref="DR34:DS34"/>
    <mergeCell ref="DP35:DQ35"/>
    <mergeCell ref="DR35:DS35"/>
    <mergeCell ref="DP36:DQ36"/>
    <mergeCell ref="DR36:DS36"/>
    <mergeCell ref="DP37:DQ37"/>
    <mergeCell ref="DR37:DS37"/>
    <mergeCell ref="BP63:BQ63"/>
    <mergeCell ref="DP29:DQ29"/>
    <mergeCell ref="DR29:DS29"/>
    <mergeCell ref="DP30:DQ30"/>
    <mergeCell ref="DR30:DS30"/>
    <mergeCell ref="DP31:DQ31"/>
    <mergeCell ref="DR31:DS31"/>
    <mergeCell ref="A64:B64"/>
    <mergeCell ref="BP64:BQ64"/>
    <mergeCell ref="DK64:DN66"/>
    <mergeCell ref="A65:B65"/>
    <mergeCell ref="BP65:BQ65"/>
    <mergeCell ref="A66:B66"/>
    <mergeCell ref="A63:C63"/>
    <mergeCell ref="DP32:DQ32"/>
    <mergeCell ref="DR32:DS32"/>
    <mergeCell ref="DP33:DQ33"/>
    <mergeCell ref="DR33:DS33"/>
    <mergeCell ref="E19:E20"/>
    <mergeCell ref="F19:F20"/>
    <mergeCell ref="G19:G20"/>
    <mergeCell ref="H19:H20"/>
    <mergeCell ref="I19:I20"/>
    <mergeCell ref="CK18:CK21"/>
    <mergeCell ref="CA18:CA21"/>
    <mergeCell ref="CD18:CD21"/>
    <mergeCell ref="AO19:AO20"/>
    <mergeCell ref="CJ18:CJ21"/>
    <mergeCell ref="BR12:BR21"/>
    <mergeCell ref="BB15:BB16"/>
    <mergeCell ref="BZ13:BZ21"/>
    <mergeCell ref="CA13:CB16"/>
    <mergeCell ref="CC13:CD16"/>
    <mergeCell ref="CE13:CF16"/>
    <mergeCell ref="AC19:AC20"/>
    <mergeCell ref="AD19:AD20"/>
    <mergeCell ref="AJ19:AJ20"/>
    <mergeCell ref="AF17:AF18"/>
    <mergeCell ref="AG17:AG18"/>
    <mergeCell ref="CB18:CB21"/>
    <mergeCell ref="CC18:CC21"/>
    <mergeCell ref="CG18:CG21"/>
    <mergeCell ref="CI18:CI21"/>
    <mergeCell ref="DJ21:DJ22"/>
    <mergeCell ref="BT12:BT21"/>
    <mergeCell ref="BU12:BU21"/>
    <mergeCell ref="CA12:CB12"/>
    <mergeCell ref="CE12:CF12"/>
    <mergeCell ref="CG12:CH12"/>
    <mergeCell ref="BV13:BV21"/>
    <mergeCell ref="BW13:BW21"/>
    <mergeCell ref="CC12:CD12"/>
    <mergeCell ref="AU19:AU20"/>
    <mergeCell ref="AX17:AX18"/>
    <mergeCell ref="AY17:AY18"/>
    <mergeCell ref="AZ17:AZ18"/>
    <mergeCell ref="BI13:BI21"/>
    <mergeCell ref="BJ13:BJ21"/>
    <mergeCell ref="BK13:BK21"/>
    <mergeCell ref="AY15:AY16"/>
    <mergeCell ref="AZ15:AZ16"/>
    <mergeCell ref="BA15:BA16"/>
    <mergeCell ref="BA17:BA18"/>
    <mergeCell ref="BB17:BB18"/>
    <mergeCell ref="BB19:BB20"/>
    <mergeCell ref="AU17:AU18"/>
    <mergeCell ref="DL17:DM18"/>
    <mergeCell ref="EI25:EL25"/>
    <mergeCell ref="EI27:EM27"/>
    <mergeCell ref="EC21:EC22"/>
    <mergeCell ref="ED21:ED22"/>
    <mergeCell ref="EE21:EE22"/>
    <mergeCell ref="EF21:EF22"/>
    <mergeCell ref="EG21:EG22"/>
    <mergeCell ref="DL19:DN20"/>
    <mergeCell ref="DL21:DL22"/>
    <mergeCell ref="DM21:DM22"/>
    <mergeCell ref="DN21:DN22"/>
    <mergeCell ref="DP22:DQ23"/>
    <mergeCell ref="DR22:DS23"/>
    <mergeCell ref="DP20:DQ21"/>
    <mergeCell ref="DR20:DS21"/>
    <mergeCell ref="DP24:DS25"/>
    <mergeCell ref="DP26:DQ26"/>
    <mergeCell ref="DR26:DS26"/>
    <mergeCell ref="DP27:DQ27"/>
    <mergeCell ref="DR27:DS27"/>
    <mergeCell ref="EI23:EK23"/>
    <mergeCell ref="C69:AK69"/>
    <mergeCell ref="DK67:DN69"/>
    <mergeCell ref="E14:R14"/>
    <mergeCell ref="S14:Y14"/>
    <mergeCell ref="Z14:AF14"/>
    <mergeCell ref="AG14:AM14"/>
    <mergeCell ref="AN14:AP14"/>
    <mergeCell ref="AQ14:AR14"/>
    <mergeCell ref="AS14:AW14"/>
    <mergeCell ref="AX14:AY14"/>
    <mergeCell ref="AZ14:BB14"/>
    <mergeCell ref="C68:X68"/>
    <mergeCell ref="AV19:AV20"/>
    <mergeCell ref="AW19:AW20"/>
    <mergeCell ref="AX19:AX20"/>
    <mergeCell ref="AY19:AY20"/>
    <mergeCell ref="AZ19:AZ20"/>
    <mergeCell ref="BA19:BA20"/>
    <mergeCell ref="AW17:AW18"/>
    <mergeCell ref="AP19:AP20"/>
    <mergeCell ref="AQ19:AQ20"/>
    <mergeCell ref="AR19:AR20"/>
    <mergeCell ref="CO13:CP16"/>
    <mergeCell ref="CQ13:CR16"/>
  </mergeCells>
  <phoneticPr fontId="1"/>
  <pageMargins left="0.23622047244094491" right="0" top="0.31496062992125984" bottom="0.31496062992125984"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J70"/>
  <sheetViews>
    <sheetView zoomScaleNormal="100" workbookViewId="0">
      <pane xSplit="2" ySplit="22" topLeftCell="C23" activePane="bottomRight" state="frozen"/>
      <selection pane="topRight" activeCell="C1" sqref="C1"/>
      <selection pane="bottomLeft" activeCell="A23" sqref="A23"/>
      <selection pane="bottomRight" activeCell="T4" sqref="T4"/>
    </sheetView>
  </sheetViews>
  <sheetFormatPr defaultRowHeight="13.2" x14ac:dyDescent="0.2"/>
  <cols>
    <col min="1" max="1" width="3.109375" customWidth="1"/>
    <col min="2" max="2" width="12.44140625" customWidth="1"/>
    <col min="3" max="3" width="4.44140625" customWidth="1"/>
    <col min="4" max="4" width="2.6640625" customWidth="1"/>
    <col min="5"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4" width="4.109375" customWidth="1"/>
    <col min="105" max="105" width="7.33203125" customWidth="1"/>
    <col min="106" max="107" width="4.44140625" customWidth="1"/>
    <col min="108" max="108" width="11.77734375" customWidth="1"/>
    <col min="109" max="111" width="5.88671875" customWidth="1"/>
    <col min="112" max="112" width="6.88671875" customWidth="1"/>
    <col min="113" max="123" width="4.21875" customWidth="1"/>
    <col min="124" max="124" width="8.44140625" customWidth="1"/>
    <col min="125" max="125" width="4.44140625" customWidth="1"/>
    <col min="126" max="126" width="11.44140625" customWidth="1"/>
    <col min="127" max="127" width="6.21875" customWidth="1"/>
    <col min="128" max="128" width="7.44140625" customWidth="1"/>
    <col min="129" max="129" width="9.88671875" customWidth="1"/>
    <col min="130" max="130" width="3.33203125" customWidth="1"/>
    <col min="132" max="132" width="7.77734375" customWidth="1"/>
    <col min="133" max="133" width="6.44140625" customWidth="1"/>
    <col min="134" max="134" width="7.109375" customWidth="1"/>
    <col min="135" max="135" width="6.88671875" customWidth="1"/>
    <col min="136" max="136" width="6.44140625" customWidth="1"/>
    <col min="139" max="139" width="4.44140625" customWidth="1"/>
  </cols>
  <sheetData>
    <row r="1" spans="1:131" ht="7.5" customHeight="1" x14ac:dyDescent="0.2">
      <c r="B1" s="38" t="s">
        <v>35</v>
      </c>
      <c r="C1" s="854" t="s">
        <v>36</v>
      </c>
      <c r="D1" s="854"/>
      <c r="E1" s="854"/>
      <c r="F1" s="854"/>
      <c r="G1" s="854"/>
      <c r="H1" s="854"/>
      <c r="I1" s="854"/>
      <c r="J1" s="854"/>
      <c r="K1" s="854"/>
      <c r="L1" s="854"/>
      <c r="M1" s="854"/>
      <c r="N1" s="854"/>
      <c r="O1" s="854"/>
      <c r="P1" s="854"/>
      <c r="Q1" s="854"/>
      <c r="R1" s="854"/>
      <c r="S1" s="854"/>
      <c r="T1" s="854"/>
      <c r="U1" s="854"/>
      <c r="V1" s="854"/>
      <c r="W1" s="854"/>
      <c r="X1" s="854"/>
      <c r="Y1" s="854"/>
      <c r="Z1" s="854"/>
      <c r="AA1" s="85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F1" s="37"/>
      <c r="BG1" s="37"/>
      <c r="BH1" s="37"/>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U1" s="37"/>
      <c r="DV1" s="41"/>
      <c r="DW1" s="37"/>
      <c r="DX1" s="37"/>
      <c r="DY1" s="37"/>
    </row>
    <row r="2" spans="1:131" ht="7.5" customHeight="1" x14ac:dyDescent="0.2">
      <c r="B2" s="38"/>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F2" s="37"/>
      <c r="BG2" s="37"/>
      <c r="BH2" s="37"/>
      <c r="CO2" s="40"/>
      <c r="CP2" s="40"/>
      <c r="CQ2" s="40"/>
      <c r="CR2" s="40"/>
      <c r="CS2" s="40"/>
      <c r="CT2" s="40"/>
      <c r="CU2" s="40"/>
      <c r="CV2" s="40"/>
      <c r="CW2" s="40"/>
      <c r="CX2" s="40"/>
      <c r="CY2" s="40"/>
      <c r="CZ2" s="40"/>
      <c r="DA2" s="40"/>
      <c r="DB2" s="40"/>
      <c r="DC2" s="40"/>
      <c r="DD2" s="40"/>
      <c r="DE2" s="40"/>
      <c r="DF2" s="188"/>
      <c r="DG2" s="40"/>
      <c r="DH2" s="40"/>
      <c r="DI2" s="855" t="s">
        <v>261</v>
      </c>
      <c r="DJ2" s="855"/>
      <c r="DK2" s="855"/>
      <c r="DL2" s="855"/>
      <c r="DM2" s="855"/>
      <c r="DN2" s="855"/>
      <c r="DO2" s="855"/>
      <c r="DP2" s="855"/>
      <c r="DQ2" s="855"/>
      <c r="DR2" s="855"/>
      <c r="DS2" s="855"/>
      <c r="DT2" s="855"/>
      <c r="DU2" s="37"/>
      <c r="DV2" s="41"/>
      <c r="DW2" s="37"/>
      <c r="DX2" s="37"/>
      <c r="DY2" s="37"/>
    </row>
    <row r="3" spans="1:131" ht="7.5" customHeight="1" x14ac:dyDescent="0.2">
      <c r="B3" s="38"/>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F3" s="37"/>
      <c r="BG3" s="37"/>
      <c r="BH3" s="37"/>
      <c r="CO3" s="40"/>
      <c r="CP3" s="40"/>
      <c r="CQ3" s="40"/>
      <c r="CR3" s="40"/>
      <c r="CS3" s="40"/>
      <c r="CT3" s="40"/>
      <c r="CU3" s="40"/>
      <c r="CV3" s="40"/>
      <c r="CW3" s="40"/>
      <c r="CX3" s="40"/>
      <c r="CY3" s="40"/>
      <c r="CZ3" s="40"/>
      <c r="DA3" s="40"/>
      <c r="DB3" s="40"/>
      <c r="DC3" s="40"/>
      <c r="DD3" s="40"/>
      <c r="DE3" s="40"/>
      <c r="DF3" s="40"/>
      <c r="DG3" s="40"/>
      <c r="DH3" s="40"/>
      <c r="DI3" s="855"/>
      <c r="DJ3" s="855"/>
      <c r="DK3" s="855"/>
      <c r="DL3" s="855"/>
      <c r="DM3" s="855"/>
      <c r="DN3" s="855"/>
      <c r="DO3" s="855"/>
      <c r="DP3" s="855"/>
      <c r="DQ3" s="855"/>
      <c r="DR3" s="855"/>
      <c r="DS3" s="855"/>
      <c r="DT3" s="855"/>
      <c r="DU3" s="37"/>
      <c r="DV3" s="41"/>
      <c r="DW3" s="37"/>
      <c r="DX3" s="37"/>
      <c r="DY3" s="37"/>
    </row>
    <row r="4" spans="1:131" ht="7.5" customHeight="1" x14ac:dyDescent="0.2">
      <c r="BF4" s="37"/>
      <c r="BG4" s="37"/>
      <c r="BH4" s="37"/>
      <c r="CO4" s="40"/>
      <c r="CP4" s="40"/>
      <c r="CQ4" s="40"/>
      <c r="CR4" s="40"/>
      <c r="CS4" s="40"/>
      <c r="CT4" s="40"/>
      <c r="CU4" s="40"/>
      <c r="CV4" s="40"/>
      <c r="CW4" s="40"/>
      <c r="CX4" s="40"/>
      <c r="CY4" s="40"/>
      <c r="CZ4" s="40"/>
      <c r="DA4" s="40"/>
      <c r="DB4" s="40"/>
      <c r="DC4" s="40"/>
      <c r="DD4" s="40"/>
      <c r="DE4" s="856" t="s">
        <v>131</v>
      </c>
      <c r="DF4" s="856" t="s">
        <v>132</v>
      </c>
      <c r="DG4" s="856"/>
      <c r="DH4" s="40"/>
      <c r="DI4" s="855"/>
      <c r="DJ4" s="855"/>
      <c r="DK4" s="855"/>
      <c r="DL4" s="855"/>
      <c r="DM4" s="855"/>
      <c r="DN4" s="855"/>
      <c r="DO4" s="855"/>
      <c r="DP4" s="855"/>
      <c r="DQ4" s="855"/>
      <c r="DR4" s="855"/>
      <c r="DS4" s="855"/>
      <c r="DT4" s="855"/>
      <c r="DU4" s="37"/>
      <c r="DV4" s="41"/>
      <c r="DW4" s="37"/>
      <c r="DX4" s="37"/>
      <c r="DY4" s="37"/>
    </row>
    <row r="5" spans="1:131" ht="7.5" customHeight="1" x14ac:dyDescent="0.2">
      <c r="AY5" s="857" t="s">
        <v>37</v>
      </c>
      <c r="AZ5" s="857"/>
      <c r="BA5" s="857"/>
      <c r="BB5" s="857"/>
      <c r="BC5" s="857"/>
      <c r="BD5" s="857"/>
      <c r="BE5" s="857"/>
      <c r="BF5" s="857"/>
      <c r="BG5" s="42"/>
      <c r="BH5" s="42"/>
      <c r="CO5" s="40"/>
      <c r="CP5" s="40"/>
      <c r="CQ5" s="40"/>
      <c r="CR5" s="40"/>
      <c r="CS5" s="40"/>
      <c r="CT5" s="40"/>
      <c r="CU5" s="40"/>
      <c r="CV5" s="40"/>
      <c r="CW5" s="40"/>
      <c r="CX5" s="40"/>
      <c r="CY5" s="40"/>
      <c r="CZ5" s="40"/>
      <c r="DA5" s="40"/>
      <c r="DB5" s="40"/>
      <c r="DC5" s="40"/>
      <c r="DD5" s="40"/>
      <c r="DE5" s="856"/>
      <c r="DF5" s="856"/>
      <c r="DG5" s="856"/>
      <c r="DH5" s="40"/>
      <c r="DI5" s="40"/>
      <c r="DJ5" s="40"/>
      <c r="DK5" s="40"/>
      <c r="DL5" s="40"/>
      <c r="DM5" s="40"/>
      <c r="DN5" s="40"/>
      <c r="DU5" s="37"/>
      <c r="DV5" s="41"/>
      <c r="DW5" s="37"/>
      <c r="DX5" s="37"/>
      <c r="DY5" s="37"/>
    </row>
    <row r="6" spans="1:131" ht="7.5" customHeight="1" x14ac:dyDescent="0.2">
      <c r="AY6" s="857"/>
      <c r="AZ6" s="857"/>
      <c r="BA6" s="857"/>
      <c r="BB6" s="857"/>
      <c r="BC6" s="857"/>
      <c r="BD6" s="857"/>
      <c r="BE6" s="857"/>
      <c r="BF6" s="857"/>
      <c r="BG6" s="42"/>
      <c r="BH6" s="42"/>
      <c r="BS6" s="43"/>
      <c r="BT6" s="43"/>
      <c r="BU6" s="43"/>
      <c r="BV6" s="43"/>
      <c r="BW6" s="43"/>
      <c r="BX6" s="43"/>
      <c r="BY6" s="43"/>
      <c r="BZ6" s="43"/>
      <c r="CA6" s="43"/>
      <c r="CB6" s="43"/>
      <c r="CC6" s="43"/>
      <c r="CD6" s="43"/>
      <c r="CE6" s="43"/>
      <c r="CF6" s="43"/>
      <c r="CO6" s="40"/>
      <c r="CP6" s="40"/>
      <c r="CQ6" s="40"/>
      <c r="CR6" s="40"/>
      <c r="CS6" s="40"/>
      <c r="CT6" s="40"/>
      <c r="CU6" s="40"/>
      <c r="CV6" s="40"/>
      <c r="CW6" s="40"/>
      <c r="CX6" s="40"/>
      <c r="CY6" s="40"/>
      <c r="CZ6" s="40"/>
      <c r="DA6" s="40"/>
      <c r="DB6" s="40"/>
      <c r="DC6" s="40"/>
      <c r="DD6" s="40"/>
      <c r="DE6" s="858" t="s">
        <v>257</v>
      </c>
      <c r="DF6" s="859" t="s">
        <v>259</v>
      </c>
      <c r="DG6" s="859"/>
      <c r="DH6" s="40"/>
      <c r="DI6" s="40"/>
      <c r="DJ6" s="40"/>
      <c r="DK6" s="40"/>
      <c r="DL6" s="40"/>
      <c r="DM6" s="40"/>
      <c r="DN6" s="40"/>
      <c r="DU6" s="37"/>
      <c r="DV6" s="41"/>
      <c r="DW6" s="37"/>
      <c r="DX6" s="841" t="s">
        <v>383</v>
      </c>
      <c r="DY6" s="841"/>
      <c r="DZ6" s="841"/>
      <c r="EA6" s="841"/>
    </row>
    <row r="7" spans="1:131" ht="8.25" customHeight="1" x14ac:dyDescent="0.15">
      <c r="E7" s="43"/>
      <c r="F7" s="43"/>
      <c r="G7" s="43"/>
      <c r="H7" s="43"/>
      <c r="I7" s="43"/>
      <c r="J7" s="43"/>
      <c r="K7" s="43"/>
      <c r="L7" s="43"/>
      <c r="M7" s="43"/>
      <c r="N7" s="43"/>
      <c r="O7" s="43"/>
      <c r="P7" s="843" t="s">
        <v>159</v>
      </c>
      <c r="Q7" s="843"/>
      <c r="R7" s="843"/>
      <c r="S7" s="843"/>
      <c r="T7" s="843"/>
      <c r="U7" s="843"/>
      <c r="V7" s="843"/>
      <c r="W7" s="843"/>
      <c r="X7" s="843"/>
      <c r="Y7" s="843"/>
      <c r="Z7" s="843"/>
      <c r="AA7" s="843"/>
      <c r="AB7" s="843"/>
      <c r="AC7" s="843"/>
      <c r="AD7" s="843"/>
      <c r="AE7" s="843"/>
      <c r="AF7" s="843"/>
      <c r="AG7" s="843"/>
      <c r="AH7" s="843"/>
      <c r="AI7" s="43"/>
      <c r="AJ7" s="43"/>
      <c r="AK7" s="43"/>
      <c r="AL7" s="43"/>
      <c r="AM7" s="43"/>
      <c r="AN7" s="43"/>
      <c r="AO7" s="43"/>
      <c r="AP7" s="43"/>
      <c r="AQ7" s="43"/>
      <c r="AR7" s="43"/>
      <c r="AS7" s="43"/>
      <c r="AT7" s="43"/>
      <c r="AU7" s="43"/>
      <c r="AV7" s="43"/>
      <c r="AW7" s="43"/>
      <c r="AX7" s="43"/>
      <c r="AY7" s="842" t="s">
        <v>38</v>
      </c>
      <c r="AZ7" s="842"/>
      <c r="BA7" s="842"/>
      <c r="BB7" s="842"/>
      <c r="BC7" s="842"/>
      <c r="BD7" s="842"/>
      <c r="BE7" s="842"/>
      <c r="BF7" s="842"/>
      <c r="BG7" s="44"/>
      <c r="BH7" s="44"/>
      <c r="BO7" s="843" t="s">
        <v>39</v>
      </c>
      <c r="BP7" s="843"/>
      <c r="BQ7" s="843"/>
      <c r="BR7" s="843"/>
      <c r="BS7" s="843"/>
      <c r="BT7" s="843"/>
      <c r="BU7" s="843"/>
      <c r="BV7" s="843"/>
      <c r="BW7" s="843"/>
      <c r="BX7" s="843"/>
      <c r="BY7" s="843"/>
      <c r="BZ7" s="843"/>
      <c r="CA7" s="843"/>
      <c r="CB7" s="843"/>
      <c r="CC7" s="843"/>
      <c r="CD7" s="843"/>
      <c r="CE7" s="43"/>
      <c r="CF7" s="43"/>
      <c r="CG7" s="43"/>
      <c r="CH7" s="43"/>
      <c r="CO7" s="40"/>
      <c r="CP7" s="40"/>
      <c r="CQ7" s="40"/>
      <c r="CR7" s="40"/>
      <c r="CS7" s="40"/>
      <c r="CT7" s="40"/>
      <c r="CU7" s="40"/>
      <c r="CV7" s="40"/>
      <c r="CW7" s="40"/>
      <c r="CX7" s="40"/>
      <c r="CY7" s="40"/>
      <c r="CZ7" s="40"/>
      <c r="DA7" s="40"/>
      <c r="DB7" s="40"/>
      <c r="DC7" s="40"/>
      <c r="DD7" s="40"/>
      <c r="DE7" s="858"/>
      <c r="DF7" s="859"/>
      <c r="DG7" s="859"/>
      <c r="DH7" s="40"/>
      <c r="DI7" s="40"/>
      <c r="DJ7" s="40"/>
      <c r="DK7" s="40"/>
      <c r="DL7" s="40"/>
      <c r="DM7" s="40"/>
      <c r="DN7" s="40"/>
      <c r="DU7" s="37"/>
      <c r="DV7" s="41"/>
      <c r="DW7" s="37"/>
      <c r="DX7" s="841"/>
      <c r="DY7" s="841"/>
      <c r="DZ7" s="841"/>
      <c r="EA7" s="841"/>
    </row>
    <row r="8" spans="1:131" ht="8.25" customHeight="1" x14ac:dyDescent="0.15">
      <c r="E8" s="43"/>
      <c r="F8" s="43"/>
      <c r="G8" s="43"/>
      <c r="H8" s="43"/>
      <c r="I8" s="43"/>
      <c r="J8" s="43"/>
      <c r="K8" s="43"/>
      <c r="L8" s="43"/>
      <c r="M8" s="43"/>
      <c r="N8" s="43"/>
      <c r="O8" s="43"/>
      <c r="P8" s="843"/>
      <c r="Q8" s="843"/>
      <c r="R8" s="843"/>
      <c r="S8" s="843"/>
      <c r="T8" s="843"/>
      <c r="U8" s="843"/>
      <c r="V8" s="843"/>
      <c r="W8" s="843"/>
      <c r="X8" s="843"/>
      <c r="Y8" s="843"/>
      <c r="Z8" s="843"/>
      <c r="AA8" s="843"/>
      <c r="AB8" s="843"/>
      <c r="AC8" s="843"/>
      <c r="AD8" s="843"/>
      <c r="AE8" s="843"/>
      <c r="AF8" s="843"/>
      <c r="AG8" s="843"/>
      <c r="AH8" s="843"/>
      <c r="AI8" s="43"/>
      <c r="AJ8" s="43"/>
      <c r="AK8" s="43"/>
      <c r="AL8" s="43"/>
      <c r="AM8" s="43"/>
      <c r="AN8" s="43"/>
      <c r="AO8" s="43"/>
      <c r="AP8" s="43"/>
      <c r="AQ8" s="43"/>
      <c r="AR8" s="43"/>
      <c r="AS8" s="43"/>
      <c r="AT8" s="43"/>
      <c r="AU8" s="43"/>
      <c r="AV8" s="43"/>
      <c r="AW8" s="43"/>
      <c r="AX8" s="43"/>
      <c r="AY8" s="842"/>
      <c r="AZ8" s="842"/>
      <c r="BA8" s="842"/>
      <c r="BB8" s="842"/>
      <c r="BC8" s="842"/>
      <c r="BD8" s="842"/>
      <c r="BE8" s="842"/>
      <c r="BF8" s="842"/>
      <c r="BG8" s="44"/>
      <c r="BH8" s="44"/>
      <c r="BK8" s="45"/>
      <c r="BL8" s="45"/>
      <c r="BM8" s="45"/>
      <c r="BN8" s="45"/>
      <c r="BO8" s="843"/>
      <c r="BP8" s="843"/>
      <c r="BQ8" s="843"/>
      <c r="BR8" s="843"/>
      <c r="BS8" s="843"/>
      <c r="BT8" s="843"/>
      <c r="BU8" s="843"/>
      <c r="BV8" s="843"/>
      <c r="BW8" s="843"/>
      <c r="BX8" s="843"/>
      <c r="BY8" s="843"/>
      <c r="BZ8" s="843"/>
      <c r="CA8" s="843"/>
      <c r="CB8" s="843"/>
      <c r="CC8" s="843"/>
      <c r="CD8" s="843"/>
      <c r="CE8" s="43"/>
      <c r="CF8" s="43"/>
      <c r="CG8" s="43"/>
      <c r="CH8" s="43"/>
      <c r="CO8" s="40"/>
      <c r="CP8" s="40"/>
      <c r="CQ8" s="40"/>
      <c r="CR8" s="40"/>
      <c r="CS8" s="40"/>
      <c r="CT8" s="40"/>
      <c r="CU8" s="40"/>
      <c r="CV8" s="40"/>
      <c r="CW8" s="40"/>
      <c r="CX8" s="40"/>
      <c r="CY8" s="40"/>
      <c r="CZ8" s="40"/>
      <c r="DA8" s="40"/>
      <c r="DB8" s="40"/>
      <c r="DC8" s="40"/>
      <c r="DD8" s="40"/>
      <c r="DE8" s="858"/>
      <c r="DF8" s="859"/>
      <c r="DG8" s="859"/>
      <c r="DH8" s="40"/>
      <c r="DI8" s="40"/>
      <c r="DJ8" s="40"/>
      <c r="DK8" s="40"/>
      <c r="DL8" s="40"/>
      <c r="DM8" s="40"/>
      <c r="DN8" s="40"/>
      <c r="DU8" s="37"/>
      <c r="DV8" s="41"/>
      <c r="DW8" s="37"/>
      <c r="DX8" s="189"/>
      <c r="DY8" s="189"/>
      <c r="DZ8" s="190"/>
      <c r="EA8" s="190"/>
    </row>
    <row r="9" spans="1:131" ht="8.25" customHeight="1" x14ac:dyDescent="0.15">
      <c r="E9" s="43"/>
      <c r="F9" s="43"/>
      <c r="G9" s="43"/>
      <c r="H9" s="43"/>
      <c r="I9" s="43"/>
      <c r="J9" s="43"/>
      <c r="K9" s="43"/>
      <c r="L9" s="43"/>
      <c r="M9" s="43"/>
      <c r="N9" s="43"/>
      <c r="O9" s="43"/>
      <c r="P9" s="843"/>
      <c r="Q9" s="843"/>
      <c r="R9" s="843"/>
      <c r="S9" s="843"/>
      <c r="T9" s="843"/>
      <c r="U9" s="843"/>
      <c r="V9" s="843"/>
      <c r="W9" s="843"/>
      <c r="X9" s="843"/>
      <c r="Y9" s="843"/>
      <c r="Z9" s="843"/>
      <c r="AA9" s="843"/>
      <c r="AB9" s="843"/>
      <c r="AC9" s="843"/>
      <c r="AD9" s="843"/>
      <c r="AE9" s="843"/>
      <c r="AF9" s="843"/>
      <c r="AG9" s="843"/>
      <c r="AH9" s="843"/>
      <c r="AI9" s="43"/>
      <c r="AJ9" s="43"/>
      <c r="AK9" s="43"/>
      <c r="AL9" s="43"/>
      <c r="AM9" s="43"/>
      <c r="AN9" s="43"/>
      <c r="AO9" s="43"/>
      <c r="AP9" s="43"/>
      <c r="AQ9" s="43"/>
      <c r="AR9" s="43"/>
      <c r="AS9" s="43"/>
      <c r="AT9" s="43"/>
      <c r="AU9" s="43"/>
      <c r="AV9" s="43"/>
      <c r="AW9" s="43"/>
      <c r="AX9" s="43"/>
      <c r="AY9" s="842" t="s">
        <v>40</v>
      </c>
      <c r="AZ9" s="842"/>
      <c r="BA9" s="842"/>
      <c r="BB9" s="842"/>
      <c r="BC9" s="842"/>
      <c r="BD9" s="842"/>
      <c r="BE9" s="842"/>
      <c r="BF9" s="842"/>
      <c r="BG9" s="46"/>
      <c r="BH9" s="46"/>
      <c r="BJ9" s="37"/>
      <c r="BK9" s="45"/>
      <c r="BL9" s="45"/>
      <c r="BM9" s="45"/>
      <c r="BN9" s="45"/>
      <c r="BO9" s="843"/>
      <c r="BP9" s="843"/>
      <c r="BQ9" s="843"/>
      <c r="BR9" s="843"/>
      <c r="BS9" s="843"/>
      <c r="BT9" s="843"/>
      <c r="BU9" s="843"/>
      <c r="BV9" s="843"/>
      <c r="BW9" s="843"/>
      <c r="BX9" s="843"/>
      <c r="BY9" s="843"/>
      <c r="BZ9" s="843"/>
      <c r="CA9" s="843"/>
      <c r="CB9" s="843"/>
      <c r="CC9" s="843"/>
      <c r="CD9" s="843"/>
      <c r="CE9" s="43"/>
      <c r="CF9" s="43"/>
      <c r="CG9" s="43"/>
      <c r="CH9" s="43"/>
      <c r="CO9" s="40"/>
      <c r="CP9" s="40"/>
      <c r="CQ9" s="40"/>
      <c r="CR9" s="40"/>
      <c r="CS9" s="40"/>
      <c r="CT9" s="40"/>
      <c r="CU9" s="40"/>
      <c r="CV9" s="40"/>
      <c r="CW9" s="40"/>
      <c r="CX9" s="40"/>
      <c r="CY9" s="40"/>
      <c r="CZ9" s="40"/>
      <c r="DA9" s="40"/>
      <c r="DB9" s="40"/>
      <c r="DC9" s="40"/>
      <c r="DD9" s="40"/>
      <c r="DE9" s="858"/>
      <c r="DF9" s="859"/>
      <c r="DG9" s="859"/>
      <c r="DK9" s="191"/>
      <c r="DL9" s="191"/>
      <c r="DM9" s="191"/>
      <c r="DN9" s="191"/>
      <c r="DO9" s="191"/>
      <c r="DP9" s="191"/>
      <c r="DQ9" s="191"/>
      <c r="DR9" s="191"/>
      <c r="DS9" s="191"/>
      <c r="DU9" s="37"/>
      <c r="DV9" s="41"/>
      <c r="DW9" s="37"/>
      <c r="DX9" s="190"/>
      <c r="DY9" s="190"/>
      <c r="DZ9" s="190"/>
      <c r="EA9" s="190"/>
    </row>
    <row r="10" spans="1:131" ht="8.25" customHeight="1" x14ac:dyDescent="0.2">
      <c r="I10" s="43"/>
      <c r="J10" s="43"/>
      <c r="K10" s="43"/>
      <c r="L10" s="43"/>
      <c r="M10" s="43"/>
      <c r="N10" s="43"/>
      <c r="O10" s="43"/>
      <c r="P10" s="843"/>
      <c r="Q10" s="843"/>
      <c r="R10" s="843"/>
      <c r="S10" s="843"/>
      <c r="T10" s="843"/>
      <c r="U10" s="843"/>
      <c r="V10" s="843"/>
      <c r="W10" s="843"/>
      <c r="X10" s="843"/>
      <c r="Y10" s="843"/>
      <c r="Z10" s="843"/>
      <c r="AA10" s="843"/>
      <c r="AB10" s="843"/>
      <c r="AC10" s="843"/>
      <c r="AD10" s="843"/>
      <c r="AE10" s="843"/>
      <c r="AF10" s="843"/>
      <c r="AG10" s="843"/>
      <c r="AH10" s="843"/>
      <c r="AI10" s="43"/>
      <c r="AJ10" s="43"/>
      <c r="AK10" s="43"/>
      <c r="AL10" s="43"/>
      <c r="AM10" s="43"/>
      <c r="AX10" s="47"/>
      <c r="AY10" s="842"/>
      <c r="AZ10" s="842"/>
      <c r="BA10" s="842"/>
      <c r="BB10" s="842"/>
      <c r="BC10" s="842"/>
      <c r="BD10" s="842"/>
      <c r="BE10" s="842"/>
      <c r="BF10" s="842"/>
      <c r="BG10" s="46"/>
      <c r="BH10" s="46"/>
      <c r="BK10" s="45"/>
      <c r="BL10" s="45"/>
      <c r="BM10" s="45"/>
      <c r="BN10" s="45"/>
      <c r="BO10" s="843"/>
      <c r="BP10" s="843"/>
      <c r="BQ10" s="843"/>
      <c r="BR10" s="843"/>
      <c r="BS10" s="843"/>
      <c r="BT10" s="843"/>
      <c r="BU10" s="843"/>
      <c r="BV10" s="843"/>
      <c r="BW10" s="843"/>
      <c r="BX10" s="843"/>
      <c r="BY10" s="843"/>
      <c r="BZ10" s="843"/>
      <c r="CA10" s="843"/>
      <c r="CB10" s="843"/>
      <c r="CC10" s="843"/>
      <c r="CD10" s="843"/>
      <c r="CE10" s="43"/>
      <c r="CF10" s="43"/>
      <c r="CG10" s="43"/>
      <c r="CH10" s="43"/>
      <c r="CI10" s="48"/>
      <c r="CJ10" s="48"/>
      <c r="CK10" s="48"/>
      <c r="CL10" s="48"/>
      <c r="CM10" s="48"/>
      <c r="CN10" s="48"/>
      <c r="CO10" s="40"/>
      <c r="CP10" s="40"/>
      <c r="CQ10" s="40"/>
      <c r="CR10" s="40"/>
      <c r="CS10" s="40"/>
      <c r="CT10" s="40"/>
      <c r="CU10" s="40"/>
      <c r="CV10" s="40"/>
      <c r="CW10" s="40"/>
      <c r="CX10" s="40"/>
      <c r="CY10" s="40"/>
      <c r="CZ10" s="40"/>
      <c r="DA10" s="40"/>
      <c r="DB10" s="40"/>
      <c r="DC10" s="40"/>
      <c r="DD10" s="40"/>
      <c r="DE10" s="40"/>
      <c r="DF10" s="40"/>
      <c r="DG10" s="40"/>
      <c r="DK10" s="191"/>
      <c r="DL10" s="191"/>
      <c r="DM10" s="191"/>
      <c r="DN10" s="191"/>
      <c r="DO10" s="191"/>
      <c r="DP10" s="191"/>
      <c r="DQ10" s="191"/>
      <c r="DR10" s="191"/>
      <c r="DS10" s="191"/>
      <c r="DU10" s="37"/>
      <c r="DV10" s="41"/>
      <c r="DW10" s="37"/>
      <c r="DX10" s="841" t="s">
        <v>133</v>
      </c>
      <c r="DY10" s="841"/>
      <c r="DZ10" s="841"/>
      <c r="EA10" s="841"/>
    </row>
    <row r="11" spans="1:131" ht="8.25" customHeight="1" thickBot="1" x14ac:dyDescent="0.25">
      <c r="B11" s="1"/>
      <c r="BF11" s="37"/>
      <c r="BG11" s="37"/>
      <c r="BH11" s="37"/>
      <c r="CO11" s="40"/>
      <c r="CP11" s="40"/>
      <c r="CQ11" s="40"/>
      <c r="CR11" s="40"/>
      <c r="CS11" s="40"/>
      <c r="CT11" s="40"/>
      <c r="CU11" s="40"/>
      <c r="CV11" s="40"/>
      <c r="CW11" s="40"/>
      <c r="CX11" s="40"/>
      <c r="CY11" s="40"/>
      <c r="CZ11" s="40"/>
      <c r="DA11" s="40"/>
      <c r="DB11" s="40"/>
      <c r="DC11" s="40"/>
      <c r="DD11" s="40"/>
      <c r="DE11" s="40"/>
      <c r="DF11" s="40"/>
      <c r="DG11" s="40"/>
      <c r="DJ11" s="843" t="s">
        <v>103</v>
      </c>
      <c r="DK11" s="843"/>
      <c r="DL11" s="843"/>
      <c r="DM11" s="843"/>
      <c r="DN11" s="843"/>
      <c r="DO11" s="843"/>
      <c r="DP11" s="843"/>
      <c r="DQ11" s="843"/>
      <c r="DR11" s="191"/>
      <c r="DS11" s="191"/>
      <c r="DT11" s="191"/>
      <c r="DU11" s="191"/>
      <c r="DV11" s="41"/>
      <c r="DW11" s="37"/>
      <c r="DX11" s="841"/>
      <c r="DY11" s="841"/>
      <c r="DZ11" s="841"/>
      <c r="EA11" s="841"/>
    </row>
    <row r="12" spans="1:131" ht="10.5" customHeight="1" x14ac:dyDescent="0.2">
      <c r="A12" s="721" t="s">
        <v>1</v>
      </c>
      <c r="B12" s="712" t="s">
        <v>196</v>
      </c>
      <c r="C12" s="810" t="s">
        <v>277</v>
      </c>
      <c r="D12" s="813" t="s">
        <v>14</v>
      </c>
      <c r="E12" s="906" t="s">
        <v>282</v>
      </c>
      <c r="F12" s="907"/>
      <c r="G12" s="907"/>
      <c r="H12" s="907"/>
      <c r="I12" s="907"/>
      <c r="J12" s="907"/>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7"/>
      <c r="AI12" s="907"/>
      <c r="AJ12" s="907"/>
      <c r="AK12" s="907"/>
      <c r="AL12" s="907"/>
      <c r="AM12" s="907"/>
      <c r="AN12" s="907"/>
      <c r="AO12" s="907"/>
      <c r="AP12" s="907"/>
      <c r="AQ12" s="907"/>
      <c r="AR12" s="907"/>
      <c r="AS12" s="49"/>
      <c r="AT12" s="49"/>
      <c r="AU12" s="49"/>
      <c r="AV12" s="50"/>
      <c r="AW12" s="50"/>
      <c r="AX12" s="821" t="s">
        <v>270</v>
      </c>
      <c r="AY12" s="844" t="s">
        <v>41</v>
      </c>
      <c r="AZ12" s="772" t="s">
        <v>263</v>
      </c>
      <c r="BA12" s="775" t="s">
        <v>20</v>
      </c>
      <c r="BB12" s="52" t="s">
        <v>42</v>
      </c>
      <c r="BC12" s="51" t="s">
        <v>43</v>
      </c>
      <c r="BD12" s="51" t="s">
        <v>44</v>
      </c>
      <c r="BE12" s="53" t="s">
        <v>45</v>
      </c>
      <c r="BF12" s="718" t="s">
        <v>9</v>
      </c>
      <c r="BG12" s="718" t="s">
        <v>303</v>
      </c>
      <c r="BH12" s="54"/>
      <c r="BI12" s="721" t="s">
        <v>1</v>
      </c>
      <c r="BJ12" s="712" t="s">
        <v>198</v>
      </c>
      <c r="BK12" s="821" t="s">
        <v>270</v>
      </c>
      <c r="BL12" s="844" t="s">
        <v>41</v>
      </c>
      <c r="BM12" s="772" t="s">
        <v>263</v>
      </c>
      <c r="BN12" s="775" t="s">
        <v>20</v>
      </c>
      <c r="BO12" s="52" t="s">
        <v>42</v>
      </c>
      <c r="BP12" s="51" t="s">
        <v>43</v>
      </c>
      <c r="BQ12" s="51" t="s">
        <v>44</v>
      </c>
      <c r="BR12" s="53" t="s">
        <v>45</v>
      </c>
      <c r="BS12" s="863" t="s">
        <v>283</v>
      </c>
      <c r="BT12" s="853"/>
      <c r="BU12" s="852" t="s">
        <v>284</v>
      </c>
      <c r="BV12" s="853"/>
      <c r="BW12" s="852" t="s">
        <v>285</v>
      </c>
      <c r="BX12" s="853"/>
      <c r="BY12" s="852" t="s">
        <v>286</v>
      </c>
      <c r="BZ12" s="853"/>
      <c r="CA12" s="852" t="s">
        <v>283</v>
      </c>
      <c r="CB12" s="853"/>
      <c r="CC12" s="852" t="s">
        <v>284</v>
      </c>
      <c r="CD12" s="853"/>
      <c r="CE12" s="852" t="s">
        <v>285</v>
      </c>
      <c r="CF12" s="862"/>
      <c r="CG12" s="847" t="s">
        <v>278</v>
      </c>
      <c r="CH12" s="848"/>
      <c r="CI12" s="850" t="s">
        <v>279</v>
      </c>
      <c r="CJ12" s="848"/>
      <c r="CK12" s="850" t="s">
        <v>280</v>
      </c>
      <c r="CL12" s="848"/>
      <c r="CM12" s="849" t="s">
        <v>281</v>
      </c>
      <c r="CN12" s="851"/>
      <c r="CO12" s="40"/>
      <c r="CP12" s="40"/>
      <c r="CQ12" s="40"/>
      <c r="CR12" s="40"/>
      <c r="CS12" s="40"/>
      <c r="CT12" s="40"/>
      <c r="CU12" s="40"/>
      <c r="CV12" s="40"/>
      <c r="CW12" s="40"/>
      <c r="CX12" s="40"/>
      <c r="CY12" s="40"/>
      <c r="CZ12" s="40"/>
      <c r="DA12" s="40"/>
      <c r="DB12" s="40"/>
      <c r="DC12" s="40"/>
      <c r="DD12" s="40"/>
      <c r="DE12" s="40"/>
      <c r="DF12" s="40"/>
      <c r="DG12" s="40"/>
      <c r="DH12" s="40"/>
      <c r="DI12" s="40"/>
      <c r="DJ12" s="843"/>
      <c r="DK12" s="843"/>
      <c r="DL12" s="843"/>
      <c r="DM12" s="843"/>
      <c r="DN12" s="843"/>
      <c r="DO12" s="843"/>
      <c r="DP12" s="843"/>
      <c r="DQ12" s="843"/>
      <c r="DR12" s="191"/>
      <c r="DS12" s="191"/>
      <c r="DT12" s="191"/>
      <c r="DU12" s="191"/>
      <c r="DV12" s="41"/>
      <c r="DW12" s="37"/>
      <c r="DX12" s="37"/>
      <c r="DY12" s="37"/>
    </row>
    <row r="13" spans="1:131" ht="10.5" customHeight="1" x14ac:dyDescent="0.2">
      <c r="A13" s="722"/>
      <c r="B13" s="713"/>
      <c r="C13" s="811"/>
      <c r="D13" s="814"/>
      <c r="E13" s="908"/>
      <c r="F13" s="909"/>
      <c r="G13" s="909"/>
      <c r="H13" s="909"/>
      <c r="I13" s="909"/>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9"/>
      <c r="AK13" s="909"/>
      <c r="AL13" s="909"/>
      <c r="AM13" s="909"/>
      <c r="AN13" s="909"/>
      <c r="AO13" s="909"/>
      <c r="AP13" s="909"/>
      <c r="AQ13" s="909"/>
      <c r="AR13" s="909"/>
      <c r="AS13" s="56"/>
      <c r="AT13" s="56"/>
      <c r="AU13" s="56"/>
      <c r="AV13" s="34"/>
      <c r="AW13" s="34"/>
      <c r="AX13" s="822"/>
      <c r="AY13" s="845"/>
      <c r="AZ13" s="773"/>
      <c r="BA13" s="776"/>
      <c r="BB13" s="822" t="s">
        <v>199</v>
      </c>
      <c r="BC13" s="773" t="s">
        <v>200</v>
      </c>
      <c r="BD13" s="773"/>
      <c r="BE13" s="766"/>
      <c r="BF13" s="719"/>
      <c r="BG13" s="719"/>
      <c r="BH13" s="54"/>
      <c r="BI13" s="722"/>
      <c r="BJ13" s="713"/>
      <c r="BK13" s="822"/>
      <c r="BL13" s="845"/>
      <c r="BM13" s="773"/>
      <c r="BN13" s="776"/>
      <c r="BO13" s="822" t="s">
        <v>199</v>
      </c>
      <c r="BP13" s="773" t="s">
        <v>200</v>
      </c>
      <c r="BQ13" s="773"/>
      <c r="BR13" s="766"/>
      <c r="BS13" s="839" t="s">
        <v>46</v>
      </c>
      <c r="BT13" s="714"/>
      <c r="BU13" s="714" t="s">
        <v>47</v>
      </c>
      <c r="BV13" s="714"/>
      <c r="BW13" s="714" t="s">
        <v>48</v>
      </c>
      <c r="BX13" s="714"/>
      <c r="BY13" s="714" t="s">
        <v>49</v>
      </c>
      <c r="BZ13" s="714"/>
      <c r="CA13" s="714" t="s">
        <v>50</v>
      </c>
      <c r="CB13" s="714"/>
      <c r="CC13" s="714" t="s">
        <v>51</v>
      </c>
      <c r="CD13" s="714"/>
      <c r="CE13" s="714" t="s">
        <v>52</v>
      </c>
      <c r="CF13" s="864"/>
      <c r="CG13" s="768" t="s">
        <v>53</v>
      </c>
      <c r="CH13" s="866"/>
      <c r="CI13" s="866" t="s">
        <v>54</v>
      </c>
      <c r="CJ13" s="866"/>
      <c r="CK13" s="866" t="s">
        <v>55</v>
      </c>
      <c r="CL13" s="866"/>
      <c r="CM13" s="868" t="s">
        <v>56</v>
      </c>
      <c r="CN13" s="872"/>
      <c r="CO13" s="40"/>
      <c r="CP13" s="40"/>
      <c r="CQ13" s="40"/>
      <c r="CR13" s="40"/>
      <c r="CS13" s="40"/>
      <c r="CT13" s="40"/>
      <c r="CU13" s="40"/>
      <c r="CV13" s="40"/>
      <c r="CW13" s="40"/>
      <c r="CX13" s="40"/>
      <c r="CY13" s="40"/>
      <c r="CZ13" s="40"/>
      <c r="DA13" s="40"/>
      <c r="DB13" s="40"/>
      <c r="DC13" s="40"/>
      <c r="DD13" s="40"/>
      <c r="DE13" s="40"/>
      <c r="DF13" s="40"/>
      <c r="DG13" s="40"/>
      <c r="DJ13" s="843"/>
      <c r="DK13" s="843"/>
      <c r="DL13" s="843"/>
      <c r="DM13" s="843"/>
      <c r="DN13" s="843"/>
      <c r="DO13" s="843"/>
      <c r="DP13" s="843"/>
      <c r="DQ13" s="843"/>
      <c r="DR13" s="191"/>
      <c r="DS13" s="191"/>
      <c r="DT13" s="191"/>
      <c r="DU13" s="191"/>
      <c r="DV13" s="41"/>
      <c r="DW13" s="37"/>
      <c r="DX13" s="37"/>
      <c r="DY13" s="37"/>
    </row>
    <row r="14" spans="1:131" ht="10.5" customHeight="1" x14ac:dyDescent="0.2">
      <c r="A14" s="722"/>
      <c r="B14" s="713"/>
      <c r="C14" s="811"/>
      <c r="D14" s="814"/>
      <c r="E14" s="919" t="s">
        <v>163</v>
      </c>
      <c r="F14" s="920"/>
      <c r="G14" s="920"/>
      <c r="H14" s="920"/>
      <c r="I14" s="920"/>
      <c r="J14" s="920"/>
      <c r="K14" s="920"/>
      <c r="L14" s="920"/>
      <c r="M14" s="920"/>
      <c r="N14" s="921"/>
      <c r="O14" s="922" t="s">
        <v>164</v>
      </c>
      <c r="P14" s="923"/>
      <c r="Q14" s="923"/>
      <c r="R14" s="923"/>
      <c r="S14" s="924"/>
      <c r="T14" s="922" t="s">
        <v>165</v>
      </c>
      <c r="U14" s="924"/>
      <c r="V14" s="922" t="s">
        <v>166</v>
      </c>
      <c r="W14" s="924"/>
      <c r="X14" s="922" t="s">
        <v>167</v>
      </c>
      <c r="Y14" s="923"/>
      <c r="Z14" s="923"/>
      <c r="AA14" s="923"/>
      <c r="AB14" s="923"/>
      <c r="AC14" s="923"/>
      <c r="AD14" s="923"/>
      <c r="AE14" s="923"/>
      <c r="AF14" s="923"/>
      <c r="AG14" s="924"/>
      <c r="AH14" s="922" t="s">
        <v>168</v>
      </c>
      <c r="AI14" s="923"/>
      <c r="AJ14" s="923"/>
      <c r="AK14" s="924"/>
      <c r="AL14" s="922" t="s">
        <v>169</v>
      </c>
      <c r="AM14" s="928"/>
      <c r="AN14" s="824" t="s">
        <v>170</v>
      </c>
      <c r="AO14" s="917"/>
      <c r="AP14" s="917"/>
      <c r="AQ14" s="917"/>
      <c r="AR14" s="917"/>
      <c r="AS14" s="915"/>
      <c r="AT14" s="860" t="s">
        <v>171</v>
      </c>
      <c r="AU14" s="915"/>
      <c r="AV14" s="494" t="s">
        <v>287</v>
      </c>
      <c r="AW14" s="495" t="s">
        <v>288</v>
      </c>
      <c r="AX14" s="822"/>
      <c r="AY14" s="845"/>
      <c r="AZ14" s="773"/>
      <c r="BA14" s="776"/>
      <c r="BB14" s="822"/>
      <c r="BC14" s="773"/>
      <c r="BD14" s="773"/>
      <c r="BE14" s="766"/>
      <c r="BF14" s="719"/>
      <c r="BG14" s="719"/>
      <c r="BH14" s="54"/>
      <c r="BI14" s="722"/>
      <c r="BJ14" s="713"/>
      <c r="BK14" s="822"/>
      <c r="BL14" s="845"/>
      <c r="BM14" s="773"/>
      <c r="BN14" s="776"/>
      <c r="BO14" s="822"/>
      <c r="BP14" s="773"/>
      <c r="BQ14" s="773"/>
      <c r="BR14" s="766"/>
      <c r="BS14" s="839"/>
      <c r="BT14" s="714"/>
      <c r="BU14" s="714"/>
      <c r="BV14" s="714"/>
      <c r="BW14" s="714"/>
      <c r="BX14" s="714"/>
      <c r="BY14" s="714"/>
      <c r="BZ14" s="714"/>
      <c r="CA14" s="714"/>
      <c r="CB14" s="714"/>
      <c r="CC14" s="714"/>
      <c r="CD14" s="714"/>
      <c r="CE14" s="714"/>
      <c r="CF14" s="864"/>
      <c r="CG14" s="768"/>
      <c r="CH14" s="866"/>
      <c r="CI14" s="866"/>
      <c r="CJ14" s="866"/>
      <c r="CK14" s="866"/>
      <c r="CL14" s="866"/>
      <c r="CM14" s="868"/>
      <c r="CN14" s="872"/>
      <c r="CO14" s="40"/>
      <c r="CP14" s="40"/>
      <c r="CQ14" s="40"/>
      <c r="CR14" s="40"/>
      <c r="CS14" s="40"/>
      <c r="CT14" s="40"/>
      <c r="CU14" s="40"/>
      <c r="CV14" s="40"/>
      <c r="CW14" s="40"/>
      <c r="CX14" s="40"/>
      <c r="CY14" s="40"/>
      <c r="CZ14" s="40"/>
      <c r="DA14" s="40"/>
      <c r="DB14" s="40"/>
      <c r="DC14" s="40"/>
      <c r="DD14" s="37"/>
      <c r="DE14" s="37"/>
      <c r="DF14" s="40"/>
      <c r="DG14" s="40"/>
      <c r="DU14" s="37"/>
      <c r="DV14" s="41"/>
      <c r="DW14" s="37"/>
      <c r="DX14" s="37"/>
      <c r="DY14" s="37"/>
    </row>
    <row r="15" spans="1:131" ht="10.5" customHeight="1" x14ac:dyDescent="0.2">
      <c r="A15" s="722"/>
      <c r="B15" s="713"/>
      <c r="C15" s="811"/>
      <c r="D15" s="814"/>
      <c r="E15" s="901" t="s">
        <v>57</v>
      </c>
      <c r="F15" s="902" t="s">
        <v>58</v>
      </c>
      <c r="G15" s="902" t="s">
        <v>59</v>
      </c>
      <c r="H15" s="902" t="s">
        <v>60</v>
      </c>
      <c r="I15" s="902" t="s">
        <v>61</v>
      </c>
      <c r="J15" s="902" t="s">
        <v>62</v>
      </c>
      <c r="K15" s="902" t="s">
        <v>63</v>
      </c>
      <c r="L15" s="902" t="s">
        <v>64</v>
      </c>
      <c r="M15" s="902" t="s">
        <v>65</v>
      </c>
      <c r="N15" s="832" t="s">
        <v>66</v>
      </c>
      <c r="O15" s="784" t="s">
        <v>67</v>
      </c>
      <c r="P15" s="902" t="s">
        <v>68</v>
      </c>
      <c r="Q15" s="902" t="s">
        <v>69</v>
      </c>
      <c r="R15" s="902" t="s">
        <v>70</v>
      </c>
      <c r="S15" s="832" t="s">
        <v>71</v>
      </c>
      <c r="T15" s="784" t="s">
        <v>72</v>
      </c>
      <c r="U15" s="832" t="s">
        <v>73</v>
      </c>
      <c r="V15" s="784" t="s">
        <v>74</v>
      </c>
      <c r="W15" s="832" t="s">
        <v>75</v>
      </c>
      <c r="X15" s="784" t="s">
        <v>76</v>
      </c>
      <c r="Y15" s="902" t="s">
        <v>77</v>
      </c>
      <c r="Z15" s="902" t="s">
        <v>78</v>
      </c>
      <c r="AA15" s="902" t="s">
        <v>79</v>
      </c>
      <c r="AB15" s="902" t="s">
        <v>80</v>
      </c>
      <c r="AC15" s="902" t="s">
        <v>81</v>
      </c>
      <c r="AD15" s="902" t="s">
        <v>82</v>
      </c>
      <c r="AE15" s="902" t="s">
        <v>83</v>
      </c>
      <c r="AF15" s="902" t="s">
        <v>84</v>
      </c>
      <c r="AG15" s="832" t="s">
        <v>85</v>
      </c>
      <c r="AH15" s="784" t="s">
        <v>86</v>
      </c>
      <c r="AI15" s="902" t="s">
        <v>87</v>
      </c>
      <c r="AJ15" s="902" t="s">
        <v>88</v>
      </c>
      <c r="AK15" s="832" t="s">
        <v>89</v>
      </c>
      <c r="AL15" s="784" t="s">
        <v>90</v>
      </c>
      <c r="AM15" s="926" t="s">
        <v>91</v>
      </c>
      <c r="AN15" s="927" t="s">
        <v>92</v>
      </c>
      <c r="AO15" s="804" t="s">
        <v>93</v>
      </c>
      <c r="AP15" s="804" t="s">
        <v>94</v>
      </c>
      <c r="AQ15" s="804" t="s">
        <v>95</v>
      </c>
      <c r="AR15" s="804" t="s">
        <v>96</v>
      </c>
      <c r="AS15" s="925" t="s">
        <v>97</v>
      </c>
      <c r="AT15" s="918" t="s">
        <v>98</v>
      </c>
      <c r="AU15" s="925" t="s">
        <v>99</v>
      </c>
      <c r="AV15" s="910" t="s">
        <v>100</v>
      </c>
      <c r="AW15" s="910" t="s">
        <v>101</v>
      </c>
      <c r="AX15" s="822"/>
      <c r="AY15" s="845"/>
      <c r="AZ15" s="773"/>
      <c r="BA15" s="776"/>
      <c r="BB15" s="822"/>
      <c r="BC15" s="773"/>
      <c r="BD15" s="773"/>
      <c r="BE15" s="766"/>
      <c r="BF15" s="719"/>
      <c r="BG15" s="719"/>
      <c r="BH15" s="54"/>
      <c r="BI15" s="722"/>
      <c r="BJ15" s="713"/>
      <c r="BK15" s="822"/>
      <c r="BL15" s="845"/>
      <c r="BM15" s="773"/>
      <c r="BN15" s="776"/>
      <c r="BO15" s="822"/>
      <c r="BP15" s="773"/>
      <c r="BQ15" s="773"/>
      <c r="BR15" s="766"/>
      <c r="BS15" s="839"/>
      <c r="BT15" s="714"/>
      <c r="BU15" s="714"/>
      <c r="BV15" s="714"/>
      <c r="BW15" s="714"/>
      <c r="BX15" s="714"/>
      <c r="BY15" s="714"/>
      <c r="BZ15" s="714"/>
      <c r="CA15" s="714"/>
      <c r="CB15" s="714"/>
      <c r="CC15" s="714"/>
      <c r="CD15" s="714"/>
      <c r="CE15" s="714"/>
      <c r="CF15" s="864"/>
      <c r="CG15" s="768"/>
      <c r="CH15" s="866"/>
      <c r="CI15" s="866"/>
      <c r="CJ15" s="866"/>
      <c r="CK15" s="866"/>
      <c r="CL15" s="866"/>
      <c r="CM15" s="868"/>
      <c r="CN15" s="872"/>
      <c r="CO15" s="40"/>
      <c r="CP15" s="40"/>
      <c r="CQ15" s="40"/>
      <c r="CR15" s="40"/>
      <c r="CS15" s="40"/>
      <c r="CT15" s="40"/>
      <c r="CU15" s="40"/>
      <c r="CV15" s="40"/>
      <c r="CW15" s="40"/>
      <c r="CX15" s="40"/>
      <c r="CY15" s="40"/>
      <c r="CZ15" s="40"/>
      <c r="DA15" s="40"/>
      <c r="DB15" s="40"/>
      <c r="DC15" s="40"/>
      <c r="DD15" s="40"/>
      <c r="DE15" s="40"/>
      <c r="DF15" s="40"/>
      <c r="DG15" s="40"/>
      <c r="DH15" s="40"/>
      <c r="DI15" s="37"/>
      <c r="DJ15" s="40"/>
      <c r="DK15" s="40"/>
      <c r="DL15" s="40"/>
      <c r="DM15" s="40"/>
      <c r="DU15" s="37"/>
      <c r="DV15" s="41"/>
      <c r="DW15" s="37"/>
      <c r="DX15" s="37"/>
      <c r="DY15" s="37"/>
    </row>
    <row r="16" spans="1:131" ht="10.5" customHeight="1" x14ac:dyDescent="0.2">
      <c r="A16" s="722"/>
      <c r="B16" s="713"/>
      <c r="C16" s="811"/>
      <c r="D16" s="814"/>
      <c r="E16" s="901"/>
      <c r="F16" s="902"/>
      <c r="G16" s="649"/>
      <c r="H16" s="649"/>
      <c r="I16" s="649"/>
      <c r="J16" s="649"/>
      <c r="K16" s="649"/>
      <c r="L16" s="649"/>
      <c r="M16" s="649"/>
      <c r="N16" s="760"/>
      <c r="O16" s="759"/>
      <c r="P16" s="649"/>
      <c r="Q16" s="649"/>
      <c r="R16" s="902"/>
      <c r="S16" s="760"/>
      <c r="T16" s="759"/>
      <c r="U16" s="760"/>
      <c r="V16" s="759"/>
      <c r="W16" s="760"/>
      <c r="X16" s="759"/>
      <c r="Y16" s="649"/>
      <c r="Z16" s="649"/>
      <c r="AA16" s="649"/>
      <c r="AB16" s="649"/>
      <c r="AC16" s="649"/>
      <c r="AD16" s="649"/>
      <c r="AE16" s="649"/>
      <c r="AF16" s="649"/>
      <c r="AG16" s="760"/>
      <c r="AH16" s="759"/>
      <c r="AI16" s="649"/>
      <c r="AJ16" s="649"/>
      <c r="AK16" s="760"/>
      <c r="AL16" s="784"/>
      <c r="AM16" s="651"/>
      <c r="AN16" s="702"/>
      <c r="AO16" s="703"/>
      <c r="AP16" s="703"/>
      <c r="AQ16" s="703"/>
      <c r="AR16" s="703"/>
      <c r="AS16" s="751"/>
      <c r="AT16" s="918"/>
      <c r="AU16" s="925"/>
      <c r="AV16" s="911"/>
      <c r="AW16" s="911"/>
      <c r="AX16" s="822"/>
      <c r="AY16" s="845"/>
      <c r="AZ16" s="773"/>
      <c r="BA16" s="776"/>
      <c r="BB16" s="822"/>
      <c r="BC16" s="773"/>
      <c r="BD16" s="773"/>
      <c r="BE16" s="766"/>
      <c r="BF16" s="719"/>
      <c r="BG16" s="719"/>
      <c r="BH16" s="54"/>
      <c r="BI16" s="722"/>
      <c r="BJ16" s="713"/>
      <c r="BK16" s="822"/>
      <c r="BL16" s="845"/>
      <c r="BM16" s="773"/>
      <c r="BN16" s="776"/>
      <c r="BO16" s="822"/>
      <c r="BP16" s="773"/>
      <c r="BQ16" s="773"/>
      <c r="BR16" s="766"/>
      <c r="BS16" s="840"/>
      <c r="BT16" s="715"/>
      <c r="BU16" s="715"/>
      <c r="BV16" s="715"/>
      <c r="BW16" s="715"/>
      <c r="BX16" s="715"/>
      <c r="BY16" s="715"/>
      <c r="BZ16" s="715"/>
      <c r="CA16" s="715"/>
      <c r="CB16" s="715"/>
      <c r="CC16" s="715"/>
      <c r="CD16" s="715"/>
      <c r="CE16" s="715"/>
      <c r="CF16" s="865"/>
      <c r="CG16" s="770"/>
      <c r="CH16" s="867"/>
      <c r="CI16" s="867"/>
      <c r="CJ16" s="867"/>
      <c r="CK16" s="867"/>
      <c r="CL16" s="867"/>
      <c r="CM16" s="869"/>
      <c r="CN16" s="873"/>
      <c r="CO16" s="40"/>
      <c r="CP16" s="40"/>
      <c r="CQ16" s="40"/>
      <c r="CR16" s="40"/>
      <c r="CS16" s="40"/>
      <c r="CT16" s="40"/>
      <c r="CU16" s="40"/>
      <c r="CV16" s="40"/>
      <c r="CW16" s="40"/>
      <c r="CX16" s="40"/>
      <c r="CY16" s="40"/>
      <c r="CZ16" s="40"/>
      <c r="DA16" s="40"/>
      <c r="DB16" s="40"/>
      <c r="DC16" s="40"/>
      <c r="DD16" s="40"/>
      <c r="DE16" s="40"/>
      <c r="DF16" s="40"/>
      <c r="DG16" s="40"/>
      <c r="DH16" s="40"/>
      <c r="DI16" s="37"/>
      <c r="DJ16" s="40"/>
      <c r="DK16" s="40"/>
      <c r="DL16" s="40"/>
      <c r="DM16" s="40"/>
      <c r="DU16" s="37"/>
      <c r="DV16" s="41"/>
      <c r="DW16" s="37"/>
      <c r="DX16" s="37"/>
      <c r="DY16" s="37"/>
    </row>
    <row r="17" spans="1:136" ht="10.5" customHeight="1" x14ac:dyDescent="0.2">
      <c r="A17" s="722"/>
      <c r="B17" s="713"/>
      <c r="C17" s="811"/>
      <c r="D17" s="814"/>
      <c r="E17" s="837" t="s">
        <v>274</v>
      </c>
      <c r="F17" s="652" t="s">
        <v>274</v>
      </c>
      <c r="G17" s="652" t="s">
        <v>274</v>
      </c>
      <c r="H17" s="652" t="s">
        <v>274</v>
      </c>
      <c r="I17" s="652" t="s">
        <v>274</v>
      </c>
      <c r="J17" s="652" t="s">
        <v>274</v>
      </c>
      <c r="K17" s="652" t="s">
        <v>274</v>
      </c>
      <c r="L17" s="652" t="s">
        <v>274</v>
      </c>
      <c r="M17" s="652" t="s">
        <v>274</v>
      </c>
      <c r="N17" s="654" t="s">
        <v>274</v>
      </c>
      <c r="O17" s="778" t="s">
        <v>274</v>
      </c>
      <c r="P17" s="652" t="s">
        <v>274</v>
      </c>
      <c r="Q17" s="652" t="s">
        <v>274</v>
      </c>
      <c r="R17" s="652" t="s">
        <v>274</v>
      </c>
      <c r="S17" s="654" t="s">
        <v>274</v>
      </c>
      <c r="T17" s="778" t="s">
        <v>274</v>
      </c>
      <c r="U17" s="654" t="s">
        <v>274</v>
      </c>
      <c r="V17" s="778" t="s">
        <v>274</v>
      </c>
      <c r="W17" s="654" t="s">
        <v>274</v>
      </c>
      <c r="X17" s="778" t="s">
        <v>274</v>
      </c>
      <c r="Y17" s="652" t="s">
        <v>274</v>
      </c>
      <c r="Z17" s="652" t="s">
        <v>274</v>
      </c>
      <c r="AA17" s="652" t="s">
        <v>274</v>
      </c>
      <c r="AB17" s="652" t="s">
        <v>274</v>
      </c>
      <c r="AC17" s="652" t="s">
        <v>274</v>
      </c>
      <c r="AD17" s="652" t="s">
        <v>274</v>
      </c>
      <c r="AE17" s="652" t="s">
        <v>274</v>
      </c>
      <c r="AF17" s="652" t="s">
        <v>274</v>
      </c>
      <c r="AG17" s="654" t="s">
        <v>274</v>
      </c>
      <c r="AH17" s="778" t="s">
        <v>274</v>
      </c>
      <c r="AI17" s="652" t="s">
        <v>274</v>
      </c>
      <c r="AJ17" s="652" t="s">
        <v>274</v>
      </c>
      <c r="AK17" s="654" t="s">
        <v>274</v>
      </c>
      <c r="AL17" s="778" t="s">
        <v>274</v>
      </c>
      <c r="AM17" s="656" t="s">
        <v>274</v>
      </c>
      <c r="AN17" s="787" t="s">
        <v>268</v>
      </c>
      <c r="AO17" s="672" t="s">
        <v>268</v>
      </c>
      <c r="AP17" s="672" t="s">
        <v>268</v>
      </c>
      <c r="AQ17" s="672" t="s">
        <v>268</v>
      </c>
      <c r="AR17" s="672" t="s">
        <v>268</v>
      </c>
      <c r="AS17" s="716" t="s">
        <v>268</v>
      </c>
      <c r="AT17" s="670" t="s">
        <v>268</v>
      </c>
      <c r="AU17" s="716" t="s">
        <v>268</v>
      </c>
      <c r="AV17" s="913" t="s">
        <v>268</v>
      </c>
      <c r="AW17" s="913" t="s">
        <v>268</v>
      </c>
      <c r="AX17" s="822"/>
      <c r="AY17" s="845"/>
      <c r="AZ17" s="773"/>
      <c r="BA17" s="776"/>
      <c r="BB17" s="822"/>
      <c r="BC17" s="773"/>
      <c r="BD17" s="773"/>
      <c r="BE17" s="766"/>
      <c r="BF17" s="719"/>
      <c r="BG17" s="719"/>
      <c r="BH17" s="54"/>
      <c r="BI17" s="722"/>
      <c r="BJ17" s="713"/>
      <c r="BK17" s="822"/>
      <c r="BL17" s="845"/>
      <c r="BM17" s="773"/>
      <c r="BN17" s="776"/>
      <c r="BO17" s="822"/>
      <c r="BP17" s="773"/>
      <c r="BQ17" s="773"/>
      <c r="BR17" s="766"/>
      <c r="BS17" s="57" t="s">
        <v>102</v>
      </c>
      <c r="BT17" s="58"/>
      <c r="BU17" s="59"/>
      <c r="BV17" s="60"/>
      <c r="BW17" s="59"/>
      <c r="BX17" s="58"/>
      <c r="BY17" s="61"/>
      <c r="BZ17" s="60"/>
      <c r="CA17" s="59"/>
      <c r="CB17" s="58"/>
      <c r="CC17" s="59"/>
      <c r="CD17" s="58"/>
      <c r="CE17" s="59"/>
      <c r="CF17" s="60"/>
      <c r="CG17" s="481"/>
      <c r="CH17" s="482"/>
      <c r="CI17" s="484"/>
      <c r="CJ17" s="482"/>
      <c r="CK17" s="484"/>
      <c r="CL17" s="482"/>
      <c r="CM17" s="483"/>
      <c r="CN17" s="493"/>
      <c r="CO17" s="40"/>
      <c r="CP17" s="40"/>
      <c r="CQ17" s="40"/>
      <c r="CR17" s="40"/>
      <c r="CS17" s="40"/>
      <c r="CT17" s="40"/>
      <c r="CU17" s="40"/>
      <c r="CV17" s="40"/>
      <c r="CW17" s="40"/>
      <c r="CX17" s="40"/>
      <c r="CY17" s="40"/>
      <c r="CZ17" s="40"/>
      <c r="DA17" s="40"/>
      <c r="DB17" s="40"/>
      <c r="DC17" s="40"/>
      <c r="DD17" s="686" t="s">
        <v>262</v>
      </c>
      <c r="DE17" s="687"/>
      <c r="DF17" s="40"/>
      <c r="DG17" s="40"/>
      <c r="DH17" s="40"/>
      <c r="DI17" s="197"/>
      <c r="DJ17" s="197"/>
      <c r="DK17" s="197"/>
      <c r="DL17" s="197"/>
      <c r="DM17" s="197"/>
      <c r="DU17" s="37"/>
      <c r="DV17" s="41"/>
      <c r="DW17" s="37"/>
      <c r="DX17" s="37"/>
      <c r="DY17" s="37"/>
    </row>
    <row r="18" spans="1:136" ht="10.5" customHeight="1" x14ac:dyDescent="0.2">
      <c r="A18" s="722"/>
      <c r="B18" s="713"/>
      <c r="C18" s="811"/>
      <c r="D18" s="814"/>
      <c r="E18" s="838"/>
      <c r="F18" s="893"/>
      <c r="G18" s="893"/>
      <c r="H18" s="893"/>
      <c r="I18" s="893"/>
      <c r="J18" s="893"/>
      <c r="K18" s="653"/>
      <c r="L18" s="653"/>
      <c r="M18" s="653"/>
      <c r="N18" s="655"/>
      <c r="O18" s="780"/>
      <c r="P18" s="893"/>
      <c r="Q18" s="893"/>
      <c r="R18" s="893"/>
      <c r="S18" s="916"/>
      <c r="T18" s="780"/>
      <c r="U18" s="655"/>
      <c r="V18" s="779"/>
      <c r="W18" s="655"/>
      <c r="X18" s="779"/>
      <c r="Y18" s="893"/>
      <c r="Z18" s="893"/>
      <c r="AA18" s="893"/>
      <c r="AB18" s="893"/>
      <c r="AC18" s="893"/>
      <c r="AD18" s="893"/>
      <c r="AE18" s="653"/>
      <c r="AF18" s="653"/>
      <c r="AG18" s="655"/>
      <c r="AH18" s="779"/>
      <c r="AI18" s="653"/>
      <c r="AJ18" s="653"/>
      <c r="AK18" s="655"/>
      <c r="AL18" s="780"/>
      <c r="AM18" s="657"/>
      <c r="AN18" s="788"/>
      <c r="AO18" s="725"/>
      <c r="AP18" s="725"/>
      <c r="AQ18" s="725"/>
      <c r="AR18" s="725"/>
      <c r="AS18" s="809"/>
      <c r="AT18" s="805"/>
      <c r="AU18" s="809"/>
      <c r="AV18" s="914"/>
      <c r="AW18" s="914"/>
      <c r="AX18" s="822"/>
      <c r="AY18" s="845"/>
      <c r="AZ18" s="773"/>
      <c r="BA18" s="776"/>
      <c r="BB18" s="822"/>
      <c r="BC18" s="773"/>
      <c r="BD18" s="773"/>
      <c r="BE18" s="766"/>
      <c r="BF18" s="719"/>
      <c r="BG18" s="719"/>
      <c r="BH18" s="54"/>
      <c r="BI18" s="722"/>
      <c r="BJ18" s="713"/>
      <c r="BK18" s="822"/>
      <c r="BL18" s="845"/>
      <c r="BM18" s="773"/>
      <c r="BN18" s="776"/>
      <c r="BO18" s="822"/>
      <c r="BP18" s="773"/>
      <c r="BQ18" s="773"/>
      <c r="BR18" s="766"/>
      <c r="BS18" s="756" t="s">
        <v>104</v>
      </c>
      <c r="BT18" s="688" t="s">
        <v>105</v>
      </c>
      <c r="BU18" s="680" t="s">
        <v>104</v>
      </c>
      <c r="BV18" s="688" t="s">
        <v>105</v>
      </c>
      <c r="BW18" s="680" t="s">
        <v>104</v>
      </c>
      <c r="BX18" s="688" t="s">
        <v>105</v>
      </c>
      <c r="BY18" s="680" t="s">
        <v>104</v>
      </c>
      <c r="BZ18" s="688" t="s">
        <v>105</v>
      </c>
      <c r="CA18" s="680" t="s">
        <v>104</v>
      </c>
      <c r="CB18" s="688" t="s">
        <v>105</v>
      </c>
      <c r="CC18" s="680" t="s">
        <v>104</v>
      </c>
      <c r="CD18" s="688" t="s">
        <v>105</v>
      </c>
      <c r="CE18" s="680" t="s">
        <v>104</v>
      </c>
      <c r="CF18" s="683" t="s">
        <v>105</v>
      </c>
      <c r="CG18" s="693" t="s">
        <v>104</v>
      </c>
      <c r="CH18" s="677" t="s">
        <v>105</v>
      </c>
      <c r="CI18" s="674" t="s">
        <v>104</v>
      </c>
      <c r="CJ18" s="677" t="s">
        <v>105</v>
      </c>
      <c r="CK18" s="674" t="s">
        <v>104</v>
      </c>
      <c r="CL18" s="677" t="s">
        <v>105</v>
      </c>
      <c r="CM18" s="696" t="s">
        <v>104</v>
      </c>
      <c r="CN18" s="889" t="s">
        <v>105</v>
      </c>
      <c r="CO18" s="40"/>
      <c r="CP18" s="40"/>
      <c r="CQ18" s="40"/>
      <c r="CR18" s="40"/>
      <c r="CS18" s="40"/>
      <c r="CT18" s="40"/>
      <c r="CU18" s="40"/>
      <c r="CV18" s="40"/>
      <c r="CW18" s="40"/>
      <c r="CX18" s="40"/>
      <c r="CY18" s="40"/>
      <c r="CZ18" s="40"/>
      <c r="DA18" s="40"/>
      <c r="DB18" s="40"/>
      <c r="DC18" s="40"/>
      <c r="DD18" s="687"/>
      <c r="DE18" s="687"/>
      <c r="DF18" s="40"/>
      <c r="DG18" s="40"/>
      <c r="DH18" s="40"/>
      <c r="DI18" s="197"/>
      <c r="DJ18" s="197"/>
      <c r="DK18" s="197"/>
      <c r="DL18" s="197"/>
      <c r="DM18" s="197"/>
      <c r="DU18" s="37"/>
      <c r="DV18" s="699" t="s">
        <v>106</v>
      </c>
      <c r="DW18" s="700"/>
      <c r="DX18" s="700"/>
      <c r="DY18" s="37"/>
    </row>
    <row r="19" spans="1:136" ht="10.5" customHeight="1" x14ac:dyDescent="0.2">
      <c r="A19" s="722"/>
      <c r="B19" s="713"/>
      <c r="C19" s="811"/>
      <c r="D19" s="814"/>
      <c r="E19" s="706" t="s">
        <v>42</v>
      </c>
      <c r="F19" s="648" t="s">
        <v>42</v>
      </c>
      <c r="G19" s="648" t="s">
        <v>42</v>
      </c>
      <c r="H19" s="648" t="s">
        <v>42</v>
      </c>
      <c r="I19" s="648" t="s">
        <v>42</v>
      </c>
      <c r="J19" s="648" t="s">
        <v>42</v>
      </c>
      <c r="K19" s="648" t="s">
        <v>42</v>
      </c>
      <c r="L19" s="648" t="s">
        <v>42</v>
      </c>
      <c r="M19" s="648" t="s">
        <v>42</v>
      </c>
      <c r="N19" s="646" t="s">
        <v>42</v>
      </c>
      <c r="O19" s="647" t="s">
        <v>43</v>
      </c>
      <c r="P19" s="648" t="s">
        <v>43</v>
      </c>
      <c r="Q19" s="648" t="s">
        <v>43</v>
      </c>
      <c r="R19" s="648" t="s">
        <v>43</v>
      </c>
      <c r="S19" s="646" t="s">
        <v>43</v>
      </c>
      <c r="T19" s="647" t="s">
        <v>44</v>
      </c>
      <c r="U19" s="646" t="s">
        <v>44</v>
      </c>
      <c r="V19" s="647" t="s">
        <v>45</v>
      </c>
      <c r="W19" s="646" t="s">
        <v>45</v>
      </c>
      <c r="X19" s="647" t="s">
        <v>42</v>
      </c>
      <c r="Y19" s="648" t="s">
        <v>42</v>
      </c>
      <c r="Z19" s="648" t="s">
        <v>42</v>
      </c>
      <c r="AA19" s="648" t="s">
        <v>42</v>
      </c>
      <c r="AB19" s="648" t="s">
        <v>42</v>
      </c>
      <c r="AC19" s="648" t="s">
        <v>42</v>
      </c>
      <c r="AD19" s="648" t="s">
        <v>42</v>
      </c>
      <c r="AE19" s="648" t="s">
        <v>42</v>
      </c>
      <c r="AF19" s="648" t="s">
        <v>42</v>
      </c>
      <c r="AG19" s="646" t="s">
        <v>42</v>
      </c>
      <c r="AH19" s="647" t="s">
        <v>43</v>
      </c>
      <c r="AI19" s="648" t="s">
        <v>43</v>
      </c>
      <c r="AJ19" s="648" t="s">
        <v>43</v>
      </c>
      <c r="AK19" s="646" t="s">
        <v>43</v>
      </c>
      <c r="AL19" s="647" t="s">
        <v>44</v>
      </c>
      <c r="AM19" s="650" t="s">
        <v>44</v>
      </c>
      <c r="AN19" s="701" t="s">
        <v>42</v>
      </c>
      <c r="AO19" s="673" t="s">
        <v>42</v>
      </c>
      <c r="AP19" s="673" t="s">
        <v>42</v>
      </c>
      <c r="AQ19" s="673" t="s">
        <v>42</v>
      </c>
      <c r="AR19" s="673" t="s">
        <v>42</v>
      </c>
      <c r="AS19" s="717" t="s">
        <v>42</v>
      </c>
      <c r="AT19" s="671" t="s">
        <v>43</v>
      </c>
      <c r="AU19" s="717" t="s">
        <v>43</v>
      </c>
      <c r="AV19" s="912" t="s">
        <v>44</v>
      </c>
      <c r="AW19" s="912" t="s">
        <v>45</v>
      </c>
      <c r="AX19" s="822"/>
      <c r="AY19" s="845"/>
      <c r="AZ19" s="773"/>
      <c r="BA19" s="776"/>
      <c r="BB19" s="822"/>
      <c r="BC19" s="773"/>
      <c r="BD19" s="773"/>
      <c r="BE19" s="766"/>
      <c r="BF19" s="719"/>
      <c r="BG19" s="719"/>
      <c r="BH19" s="54"/>
      <c r="BI19" s="722"/>
      <c r="BJ19" s="713"/>
      <c r="BK19" s="822"/>
      <c r="BL19" s="845"/>
      <c r="BM19" s="773"/>
      <c r="BN19" s="776"/>
      <c r="BO19" s="822"/>
      <c r="BP19" s="773"/>
      <c r="BQ19" s="773"/>
      <c r="BR19" s="766"/>
      <c r="BS19" s="757"/>
      <c r="BT19" s="689"/>
      <c r="BU19" s="681"/>
      <c r="BV19" s="689"/>
      <c r="BW19" s="681"/>
      <c r="BX19" s="689"/>
      <c r="BY19" s="681"/>
      <c r="BZ19" s="689"/>
      <c r="CA19" s="681"/>
      <c r="CB19" s="689"/>
      <c r="CC19" s="681"/>
      <c r="CD19" s="689"/>
      <c r="CE19" s="681"/>
      <c r="CF19" s="684"/>
      <c r="CG19" s="694"/>
      <c r="CH19" s="678"/>
      <c r="CI19" s="675"/>
      <c r="CJ19" s="678"/>
      <c r="CK19" s="675"/>
      <c r="CL19" s="678"/>
      <c r="CM19" s="697"/>
      <c r="CN19" s="890"/>
      <c r="CO19" s="40"/>
      <c r="CP19" s="40"/>
      <c r="CQ19" s="40"/>
      <c r="CR19" s="40"/>
      <c r="CS19" s="40"/>
      <c r="CT19" s="40"/>
      <c r="CU19" s="40"/>
      <c r="CV19" s="40"/>
      <c r="CW19" s="40"/>
      <c r="CX19" s="40"/>
      <c r="CY19" s="40"/>
      <c r="CZ19" s="40"/>
      <c r="DA19" s="40"/>
      <c r="DB19" s="40"/>
      <c r="DC19" s="62" t="s">
        <v>107</v>
      </c>
      <c r="DD19" s="662" t="s">
        <v>108</v>
      </c>
      <c r="DE19" s="662"/>
      <c r="DF19" s="662"/>
      <c r="DG19" s="63"/>
      <c r="DH19" s="64"/>
      <c r="DI19" s="64"/>
      <c r="DJ19" s="64"/>
      <c r="DK19" s="64"/>
      <c r="DL19" s="64"/>
      <c r="DM19" s="65"/>
      <c r="DU19" s="37"/>
      <c r="DV19" s="700"/>
      <c r="DW19" s="700"/>
      <c r="DX19" s="700"/>
      <c r="DY19" s="37"/>
    </row>
    <row r="20" spans="1:136" ht="10.5" customHeight="1" thickBot="1" x14ac:dyDescent="0.25">
      <c r="A20" s="722"/>
      <c r="B20" s="713"/>
      <c r="C20" s="811"/>
      <c r="D20" s="814"/>
      <c r="E20" s="707"/>
      <c r="F20" s="649"/>
      <c r="G20" s="649"/>
      <c r="H20" s="649"/>
      <c r="I20" s="649"/>
      <c r="J20" s="649"/>
      <c r="K20" s="649"/>
      <c r="L20" s="649"/>
      <c r="M20" s="649"/>
      <c r="N20" s="760"/>
      <c r="O20" s="759"/>
      <c r="P20" s="649"/>
      <c r="Q20" s="649"/>
      <c r="R20" s="649"/>
      <c r="S20" s="760"/>
      <c r="T20" s="759"/>
      <c r="U20" s="760"/>
      <c r="V20" s="759"/>
      <c r="W20" s="646"/>
      <c r="X20" s="759"/>
      <c r="Y20" s="648"/>
      <c r="Z20" s="648"/>
      <c r="AA20" s="648"/>
      <c r="AB20" s="649"/>
      <c r="AC20" s="649"/>
      <c r="AD20" s="649"/>
      <c r="AE20" s="649"/>
      <c r="AF20" s="649"/>
      <c r="AG20" s="760"/>
      <c r="AH20" s="759"/>
      <c r="AI20" s="649"/>
      <c r="AJ20" s="649"/>
      <c r="AK20" s="760"/>
      <c r="AL20" s="759"/>
      <c r="AM20" s="651"/>
      <c r="AN20" s="702"/>
      <c r="AO20" s="703"/>
      <c r="AP20" s="703"/>
      <c r="AQ20" s="703"/>
      <c r="AR20" s="703"/>
      <c r="AS20" s="751"/>
      <c r="AT20" s="752"/>
      <c r="AU20" s="751"/>
      <c r="AV20" s="911"/>
      <c r="AW20" s="911"/>
      <c r="AX20" s="822"/>
      <c r="AY20" s="845"/>
      <c r="AZ20" s="773"/>
      <c r="BA20" s="776"/>
      <c r="BB20" s="822"/>
      <c r="BC20" s="773"/>
      <c r="BD20" s="773"/>
      <c r="BE20" s="766"/>
      <c r="BF20" s="719"/>
      <c r="BG20" s="719"/>
      <c r="BH20" s="54"/>
      <c r="BI20" s="722"/>
      <c r="BJ20" s="713"/>
      <c r="BK20" s="822"/>
      <c r="BL20" s="845"/>
      <c r="BM20" s="773"/>
      <c r="BN20" s="776"/>
      <c r="BO20" s="822"/>
      <c r="BP20" s="773"/>
      <c r="BQ20" s="773"/>
      <c r="BR20" s="766"/>
      <c r="BS20" s="757"/>
      <c r="BT20" s="689"/>
      <c r="BU20" s="681"/>
      <c r="BV20" s="689"/>
      <c r="BW20" s="681"/>
      <c r="BX20" s="689"/>
      <c r="BY20" s="681"/>
      <c r="BZ20" s="689"/>
      <c r="CA20" s="681"/>
      <c r="CB20" s="689"/>
      <c r="CC20" s="681"/>
      <c r="CD20" s="689"/>
      <c r="CE20" s="681"/>
      <c r="CF20" s="684"/>
      <c r="CG20" s="694"/>
      <c r="CH20" s="678"/>
      <c r="CI20" s="675"/>
      <c r="CJ20" s="678"/>
      <c r="CK20" s="675"/>
      <c r="CL20" s="678"/>
      <c r="CM20" s="697"/>
      <c r="CN20" s="890"/>
      <c r="DC20" s="62"/>
      <c r="DD20" s="663"/>
      <c r="DE20" s="663"/>
      <c r="DF20" s="663"/>
      <c r="DG20" s="63"/>
      <c r="DH20" s="741" t="s">
        <v>109</v>
      </c>
      <c r="DI20" s="741"/>
      <c r="DJ20" s="742">
        <f>$BF$64</f>
        <v>0</v>
      </c>
      <c r="DK20" s="742"/>
      <c r="DL20" s="64"/>
      <c r="DM20" s="65"/>
      <c r="DU20" s="37"/>
      <c r="DV20" s="41"/>
      <c r="DW20" s="37"/>
      <c r="DX20" s="37"/>
      <c r="DY20" s="37"/>
    </row>
    <row r="21" spans="1:136" ht="10.5" customHeight="1" x14ac:dyDescent="0.2">
      <c r="A21" s="722"/>
      <c r="B21" s="713"/>
      <c r="C21" s="812"/>
      <c r="D21" s="814"/>
      <c r="E21" s="219"/>
      <c r="F21" s="220"/>
      <c r="G21" s="220"/>
      <c r="H21" s="220"/>
      <c r="I21" s="220"/>
      <c r="J21" s="220"/>
      <c r="K21" s="220"/>
      <c r="L21" s="220"/>
      <c r="M21" s="220"/>
      <c r="N21" s="221"/>
      <c r="O21" s="249"/>
      <c r="P21" s="220"/>
      <c r="Q21" s="220"/>
      <c r="R21" s="220"/>
      <c r="S21" s="221"/>
      <c r="T21" s="249"/>
      <c r="U21" s="259"/>
      <c r="V21" s="249"/>
      <c r="W21" s="260"/>
      <c r="X21" s="249"/>
      <c r="Y21" s="220"/>
      <c r="Z21" s="220"/>
      <c r="AA21" s="220"/>
      <c r="AB21" s="220"/>
      <c r="AC21" s="220"/>
      <c r="AD21" s="220"/>
      <c r="AE21" s="220"/>
      <c r="AF21" s="220"/>
      <c r="AG21" s="221"/>
      <c r="AH21" s="249"/>
      <c r="AI21" s="220"/>
      <c r="AJ21" s="220"/>
      <c r="AK21" s="221"/>
      <c r="AL21" s="249"/>
      <c r="AM21" s="261"/>
      <c r="AN21" s="486"/>
      <c r="AO21" s="489"/>
      <c r="AP21" s="489"/>
      <c r="AQ21" s="489"/>
      <c r="AR21" s="489"/>
      <c r="AS21" s="487"/>
      <c r="AT21" s="490"/>
      <c r="AU21" s="487"/>
      <c r="AV21" s="496"/>
      <c r="AW21" s="496"/>
      <c r="AX21" s="823"/>
      <c r="AY21" s="846"/>
      <c r="AZ21" s="774"/>
      <c r="BA21" s="777"/>
      <c r="BB21" s="823"/>
      <c r="BC21" s="774"/>
      <c r="BD21" s="774"/>
      <c r="BE21" s="767"/>
      <c r="BF21" s="720"/>
      <c r="BG21" s="720"/>
      <c r="BH21" s="54"/>
      <c r="BI21" s="722"/>
      <c r="BJ21" s="713"/>
      <c r="BK21" s="823"/>
      <c r="BL21" s="846"/>
      <c r="BM21" s="774"/>
      <c r="BN21" s="777"/>
      <c r="BO21" s="823"/>
      <c r="BP21" s="774"/>
      <c r="BQ21" s="774"/>
      <c r="BR21" s="767"/>
      <c r="BS21" s="758"/>
      <c r="BT21" s="690"/>
      <c r="BU21" s="682"/>
      <c r="BV21" s="690"/>
      <c r="BW21" s="682"/>
      <c r="BX21" s="690"/>
      <c r="BY21" s="682"/>
      <c r="BZ21" s="690"/>
      <c r="CA21" s="682"/>
      <c r="CB21" s="690"/>
      <c r="CC21" s="682"/>
      <c r="CD21" s="690"/>
      <c r="CE21" s="682"/>
      <c r="CF21" s="685"/>
      <c r="CG21" s="695"/>
      <c r="CH21" s="679"/>
      <c r="CI21" s="676"/>
      <c r="CJ21" s="679"/>
      <c r="CK21" s="676"/>
      <c r="CL21" s="679"/>
      <c r="CM21" s="698"/>
      <c r="CN21" s="891"/>
      <c r="DB21" s="691" t="s">
        <v>365</v>
      </c>
      <c r="DC21" s="664" t="s">
        <v>112</v>
      </c>
      <c r="DD21" s="664" t="s">
        <v>110</v>
      </c>
      <c r="DE21" s="666" t="s">
        <v>111</v>
      </c>
      <c r="DF21" s="668" t="s">
        <v>304</v>
      </c>
      <c r="DG21" s="67"/>
      <c r="DH21" s="741"/>
      <c r="DI21" s="741"/>
      <c r="DJ21" s="742"/>
      <c r="DK21" s="742"/>
      <c r="DL21" s="64"/>
      <c r="DM21" s="67"/>
      <c r="DU21" s="731" t="s">
        <v>112</v>
      </c>
      <c r="DV21" s="733" t="s">
        <v>113</v>
      </c>
      <c r="DW21" s="735" t="s">
        <v>29</v>
      </c>
      <c r="DX21" s="737" t="s">
        <v>114</v>
      </c>
      <c r="DY21" s="739" t="s">
        <v>115</v>
      </c>
    </row>
    <row r="22" spans="1:136" ht="10.95" customHeight="1" thickBot="1" x14ac:dyDescent="0.2">
      <c r="A22" s="723"/>
      <c r="B22" s="713"/>
      <c r="C22" s="68">
        <v>10</v>
      </c>
      <c r="D22" s="69"/>
      <c r="E22" s="222">
        <v>2</v>
      </c>
      <c r="F22" s="223">
        <v>2</v>
      </c>
      <c r="G22" s="223">
        <v>2</v>
      </c>
      <c r="H22" s="223">
        <v>2</v>
      </c>
      <c r="I22" s="223">
        <v>2</v>
      </c>
      <c r="J22" s="223">
        <v>2</v>
      </c>
      <c r="K22" s="223">
        <v>2</v>
      </c>
      <c r="L22" s="223">
        <v>2</v>
      </c>
      <c r="M22" s="223">
        <v>2</v>
      </c>
      <c r="N22" s="224">
        <v>2</v>
      </c>
      <c r="O22" s="250">
        <v>2</v>
      </c>
      <c r="P22" s="223">
        <v>2</v>
      </c>
      <c r="Q22" s="223">
        <v>2</v>
      </c>
      <c r="R22" s="223">
        <v>2</v>
      </c>
      <c r="S22" s="224">
        <v>2</v>
      </c>
      <c r="T22" s="250">
        <v>2</v>
      </c>
      <c r="U22" s="224">
        <v>2</v>
      </c>
      <c r="V22" s="250">
        <v>2</v>
      </c>
      <c r="W22" s="224">
        <v>2</v>
      </c>
      <c r="X22" s="250">
        <v>2</v>
      </c>
      <c r="Y22" s="223">
        <v>2</v>
      </c>
      <c r="Z22" s="223">
        <v>2</v>
      </c>
      <c r="AA22" s="223">
        <v>2</v>
      </c>
      <c r="AB22" s="223">
        <v>2</v>
      </c>
      <c r="AC22" s="223">
        <v>2</v>
      </c>
      <c r="AD22" s="223">
        <v>2</v>
      </c>
      <c r="AE22" s="223">
        <v>2</v>
      </c>
      <c r="AF22" s="223">
        <v>2</v>
      </c>
      <c r="AG22" s="224">
        <v>2</v>
      </c>
      <c r="AH22" s="250">
        <v>2</v>
      </c>
      <c r="AI22" s="223">
        <v>2</v>
      </c>
      <c r="AJ22" s="223">
        <v>2</v>
      </c>
      <c r="AK22" s="224">
        <v>2</v>
      </c>
      <c r="AL22" s="250">
        <v>2</v>
      </c>
      <c r="AM22" s="262">
        <v>2</v>
      </c>
      <c r="AN22" s="462">
        <v>3</v>
      </c>
      <c r="AO22" s="463">
        <v>3</v>
      </c>
      <c r="AP22" s="463">
        <v>3</v>
      </c>
      <c r="AQ22" s="463">
        <v>3</v>
      </c>
      <c r="AR22" s="463">
        <v>3</v>
      </c>
      <c r="AS22" s="475">
        <v>3</v>
      </c>
      <c r="AT22" s="476">
        <v>3</v>
      </c>
      <c r="AU22" s="475">
        <v>3</v>
      </c>
      <c r="AV22" s="497">
        <v>3</v>
      </c>
      <c r="AW22" s="497">
        <v>3</v>
      </c>
      <c r="AX22" s="70">
        <v>70</v>
      </c>
      <c r="AY22" s="72"/>
      <c r="AZ22" s="74">
        <v>30</v>
      </c>
      <c r="BA22" s="69"/>
      <c r="BB22" s="70">
        <v>58</v>
      </c>
      <c r="BC22" s="72">
        <v>24</v>
      </c>
      <c r="BD22" s="72">
        <v>11</v>
      </c>
      <c r="BE22" s="73">
        <v>7</v>
      </c>
      <c r="BF22" s="75">
        <v>100</v>
      </c>
      <c r="BG22" s="75"/>
      <c r="BH22" s="76"/>
      <c r="BI22" s="723"/>
      <c r="BJ22" s="713"/>
      <c r="BK22" s="537">
        <f>AX22</f>
        <v>70</v>
      </c>
      <c r="BL22" s="538"/>
      <c r="BM22" s="539">
        <f>AZ22</f>
        <v>30</v>
      </c>
      <c r="BN22" s="540"/>
      <c r="BO22" s="537">
        <f>BB22</f>
        <v>58</v>
      </c>
      <c r="BP22" s="538">
        <f>BC22</f>
        <v>24</v>
      </c>
      <c r="BQ22" s="538">
        <f t="shared" ref="BQ22:BR22" si="0">BD22</f>
        <v>11</v>
      </c>
      <c r="BR22" s="541">
        <f t="shared" si="0"/>
        <v>7</v>
      </c>
      <c r="BS22" s="544">
        <v>20</v>
      </c>
      <c r="BT22" s="545"/>
      <c r="BU22" s="546">
        <v>10</v>
      </c>
      <c r="BV22" s="545"/>
      <c r="BW22" s="546">
        <v>4</v>
      </c>
      <c r="BX22" s="545"/>
      <c r="BY22" s="546">
        <v>4</v>
      </c>
      <c r="BZ22" s="545"/>
      <c r="CA22" s="546">
        <v>20</v>
      </c>
      <c r="CB22" s="545"/>
      <c r="CC22" s="546">
        <v>8</v>
      </c>
      <c r="CD22" s="545"/>
      <c r="CE22" s="546">
        <v>4</v>
      </c>
      <c r="CF22" s="547"/>
      <c r="CG22" s="542">
        <v>18</v>
      </c>
      <c r="CH22" s="548"/>
      <c r="CI22" s="550">
        <v>6</v>
      </c>
      <c r="CJ22" s="548"/>
      <c r="CK22" s="550">
        <v>3</v>
      </c>
      <c r="CL22" s="548"/>
      <c r="CM22" s="549">
        <v>3</v>
      </c>
      <c r="CN22" s="551"/>
      <c r="DB22" s="692"/>
      <c r="DC22" s="665"/>
      <c r="DD22" s="665"/>
      <c r="DE22" s="667"/>
      <c r="DF22" s="669"/>
      <c r="DG22" s="67"/>
      <c r="DH22" s="741" t="s">
        <v>116</v>
      </c>
      <c r="DI22" s="741"/>
      <c r="DJ22" s="742">
        <f>EF27</f>
        <v>0</v>
      </c>
      <c r="DK22" s="742"/>
      <c r="DL22" s="64"/>
      <c r="DM22" s="67"/>
      <c r="DU22" s="732"/>
      <c r="DV22" s="734"/>
      <c r="DW22" s="736"/>
      <c r="DX22" s="738"/>
      <c r="DY22" s="740"/>
    </row>
    <row r="23" spans="1:136" ht="13.2" customHeight="1" x14ac:dyDescent="0.2">
      <c r="A23" s="77">
        <v>1</v>
      </c>
      <c r="B23" s="78">
        <f>国語!B23</f>
        <v>0</v>
      </c>
      <c r="C23" s="79">
        <f>アンケート集計!AH4</f>
        <v>0</v>
      </c>
      <c r="D23" s="339" t="str">
        <f>IF(C23&gt;=10,"A",IF(C23&gt;=4,"B","C"))</f>
        <v>C</v>
      </c>
      <c r="E23" s="225"/>
      <c r="F23" s="226"/>
      <c r="G23" s="226"/>
      <c r="H23" s="226"/>
      <c r="I23" s="226"/>
      <c r="J23" s="226"/>
      <c r="K23" s="226"/>
      <c r="L23" s="226"/>
      <c r="M23" s="226"/>
      <c r="N23" s="227"/>
      <c r="O23" s="251"/>
      <c r="P23" s="226"/>
      <c r="Q23" s="226"/>
      <c r="R23" s="226"/>
      <c r="S23" s="227"/>
      <c r="T23" s="251"/>
      <c r="U23" s="227"/>
      <c r="V23" s="251"/>
      <c r="W23" s="227"/>
      <c r="X23" s="251"/>
      <c r="Y23" s="226"/>
      <c r="Z23" s="226"/>
      <c r="AA23" s="226"/>
      <c r="AB23" s="226"/>
      <c r="AC23" s="226"/>
      <c r="AD23" s="226"/>
      <c r="AE23" s="226"/>
      <c r="AF23" s="226"/>
      <c r="AG23" s="227"/>
      <c r="AH23" s="251"/>
      <c r="AI23" s="226"/>
      <c r="AJ23" s="226"/>
      <c r="AK23" s="227"/>
      <c r="AL23" s="251"/>
      <c r="AM23" s="263"/>
      <c r="AN23" s="225"/>
      <c r="AO23" s="226"/>
      <c r="AP23" s="226"/>
      <c r="AQ23" s="226"/>
      <c r="AR23" s="226"/>
      <c r="AS23" s="227"/>
      <c r="AT23" s="251"/>
      <c r="AU23" s="227"/>
      <c r="AV23" s="81"/>
      <c r="AW23" s="81"/>
      <c r="AX23" s="83">
        <f>SUM(E23:AM23)*2</f>
        <v>0</v>
      </c>
      <c r="AY23" s="148" t="str">
        <f>IF(AX23&gt;=57,"A",IF(AX23&gt;=26,"B","C"))</f>
        <v>C</v>
      </c>
      <c r="AZ23" s="84">
        <f>SUM(AN23:AW23)*3</f>
        <v>0</v>
      </c>
      <c r="BA23" s="147" t="str">
        <f>IF(AZ23&gt;=21,"A",IF(AZ23&gt;=3,"B","C"))</f>
        <v>C</v>
      </c>
      <c r="BB23" s="83">
        <f>SUM(E23:N23)*2+SUM(X23:AG23)*2+SUM(AN23:AS23)*3</f>
        <v>0</v>
      </c>
      <c r="BC23" s="84">
        <f>SUM(O23:S23)*2+SUM(AH23:AK23)*2+SUM(AT23:AU23)*3</f>
        <v>0</v>
      </c>
      <c r="BD23" s="84">
        <f>SUM(T23:U23)*2+SUM(AL23:AM23)*2+AV23*3</f>
        <v>0</v>
      </c>
      <c r="BE23" s="85">
        <f>SUM(V23:W23)*2+AW23*3</f>
        <v>0</v>
      </c>
      <c r="BF23" s="86">
        <f t="shared" ref="BF23:BF62" si="1">AX23+AZ23</f>
        <v>0</v>
      </c>
      <c r="BG23" s="506">
        <f>(BF23-$BF$65)/$BG$65*10+50</f>
        <v>21.881606765327692</v>
      </c>
      <c r="BH23" s="87"/>
      <c r="BI23" s="77">
        <f t="shared" ref="BI23:BJ62" si="2">A23</f>
        <v>1</v>
      </c>
      <c r="BJ23" s="78">
        <f t="shared" si="2"/>
        <v>0</v>
      </c>
      <c r="BK23" s="552">
        <f>AX23/70*100</f>
        <v>0</v>
      </c>
      <c r="BL23" s="553" t="str">
        <f t="shared" ref="BL23:BN38" si="3">AY23</f>
        <v>C</v>
      </c>
      <c r="BM23" s="553">
        <f>AZ23/30*100</f>
        <v>0</v>
      </c>
      <c r="BN23" s="554" t="str">
        <f t="shared" si="3"/>
        <v>C</v>
      </c>
      <c r="BO23" s="552">
        <f>BB23/58*100</f>
        <v>0</v>
      </c>
      <c r="BP23" s="553">
        <f>BC23/24*100</f>
        <v>0</v>
      </c>
      <c r="BQ23" s="553">
        <f>BD23/11*100</f>
        <v>0</v>
      </c>
      <c r="BR23" s="554">
        <f>BE23/7*100</f>
        <v>0</v>
      </c>
      <c r="BS23" s="555">
        <f>SUM(E23:N23)*2</f>
        <v>0</v>
      </c>
      <c r="BT23" s="557">
        <f>BS23/20*100</f>
        <v>0</v>
      </c>
      <c r="BU23" s="558">
        <f>SUM(O23:S23)*2</f>
        <v>0</v>
      </c>
      <c r="BV23" s="557">
        <f>BU23/10*100</f>
        <v>0</v>
      </c>
      <c r="BW23" s="558">
        <f>SUM(T23:U23)*2</f>
        <v>0</v>
      </c>
      <c r="BX23" s="557">
        <f>BW23/4*100</f>
        <v>0</v>
      </c>
      <c r="BY23" s="558">
        <f>SUM(V23:W23)*2</f>
        <v>0</v>
      </c>
      <c r="BZ23" s="557">
        <f>BY23/4*100</f>
        <v>0</v>
      </c>
      <c r="CA23" s="558">
        <f>SUM(X23:AG23)*2</f>
        <v>0</v>
      </c>
      <c r="CB23" s="557">
        <f>CA23/20*100</f>
        <v>0</v>
      </c>
      <c r="CC23" s="558">
        <f>SUM(AH23:AK23)*2</f>
        <v>0</v>
      </c>
      <c r="CD23" s="557">
        <f>CC23/8*100</f>
        <v>0</v>
      </c>
      <c r="CE23" s="558">
        <f>SUM(AL23:AM23)*2</f>
        <v>0</v>
      </c>
      <c r="CF23" s="556">
        <f>CE23/4*100</f>
        <v>0</v>
      </c>
      <c r="CG23" s="555">
        <f>SUM(AN23:AS23)*3</f>
        <v>0</v>
      </c>
      <c r="CH23" s="557">
        <f>CG23/18*100</f>
        <v>0</v>
      </c>
      <c r="CI23" s="558">
        <f>SUM(AT23:AU23)*3</f>
        <v>0</v>
      </c>
      <c r="CJ23" s="557">
        <f>CI23/6*100</f>
        <v>0</v>
      </c>
      <c r="CK23" s="558">
        <f>AV23*3</f>
        <v>0</v>
      </c>
      <c r="CL23" s="557">
        <f>CK23/3*100</f>
        <v>0</v>
      </c>
      <c r="CM23" s="559">
        <f>AW23*3</f>
        <v>0</v>
      </c>
      <c r="CN23" s="560">
        <f>CM23/3*100</f>
        <v>0</v>
      </c>
      <c r="CO23" s="88"/>
      <c r="CP23" s="88"/>
      <c r="CQ23" s="88"/>
      <c r="CR23" s="88"/>
      <c r="CS23" s="88"/>
      <c r="CT23" s="88"/>
      <c r="CU23" s="88"/>
      <c r="CV23" s="88"/>
      <c r="CW23" s="88"/>
      <c r="CX23" s="88"/>
      <c r="CY23" s="88"/>
      <c r="CZ23" s="88"/>
      <c r="DA23" s="88"/>
      <c r="DB23" s="333">
        <v>1</v>
      </c>
      <c r="DC23" s="334">
        <f>A23</f>
        <v>1</v>
      </c>
      <c r="DD23" s="352">
        <f>B23</f>
        <v>0</v>
      </c>
      <c r="DE23" s="89">
        <f>BF23</f>
        <v>0</v>
      </c>
      <c r="DF23" s="210">
        <f>BG23</f>
        <v>21.881606765327692</v>
      </c>
      <c r="DG23" s="90"/>
      <c r="DH23" s="741"/>
      <c r="DI23" s="741"/>
      <c r="DJ23" s="742"/>
      <c r="DK23" s="742"/>
      <c r="DL23" s="37"/>
      <c r="DM23" s="37"/>
      <c r="DU23" s="343">
        <f t="shared" ref="DU23:DV62" si="4">A23</f>
        <v>1</v>
      </c>
      <c r="DV23" s="346">
        <f t="shared" si="4"/>
        <v>0</v>
      </c>
      <c r="DW23" s="212">
        <f>BF23</f>
        <v>0</v>
      </c>
      <c r="DX23" s="92">
        <f>BF23-$BF$64</f>
        <v>0</v>
      </c>
      <c r="DY23" s="296">
        <f>DX23^2</f>
        <v>0</v>
      </c>
      <c r="EA23" s="730" t="s">
        <v>117</v>
      </c>
      <c r="EB23" s="730"/>
      <c r="EC23" s="730"/>
      <c r="ED23" s="94"/>
      <c r="EE23" s="94"/>
      <c r="EF23" s="94"/>
    </row>
    <row r="24" spans="1:136" ht="13.2" customHeight="1" x14ac:dyDescent="0.2">
      <c r="A24" s="95">
        <v>2</v>
      </c>
      <c r="B24" s="96">
        <f>国語!B24</f>
        <v>0</v>
      </c>
      <c r="C24" s="97">
        <f>アンケート集計!AH5</f>
        <v>0</v>
      </c>
      <c r="D24" s="422" t="str">
        <f>IF(C24&gt;=10,"A",IF(C24&gt;=4,"B","C"))</f>
        <v>C</v>
      </c>
      <c r="E24" s="228"/>
      <c r="F24" s="229"/>
      <c r="G24" s="229"/>
      <c r="H24" s="229"/>
      <c r="I24" s="229"/>
      <c r="J24" s="229"/>
      <c r="K24" s="229"/>
      <c r="L24" s="229"/>
      <c r="M24" s="229"/>
      <c r="N24" s="230"/>
      <c r="O24" s="252"/>
      <c r="P24" s="229"/>
      <c r="Q24" s="229"/>
      <c r="R24" s="229"/>
      <c r="S24" s="230"/>
      <c r="T24" s="252"/>
      <c r="U24" s="230"/>
      <c r="V24" s="252"/>
      <c r="W24" s="230"/>
      <c r="X24" s="252"/>
      <c r="Y24" s="229"/>
      <c r="Z24" s="229"/>
      <c r="AA24" s="229"/>
      <c r="AB24" s="229"/>
      <c r="AC24" s="229"/>
      <c r="AD24" s="229"/>
      <c r="AE24" s="229"/>
      <c r="AF24" s="229"/>
      <c r="AG24" s="230"/>
      <c r="AH24" s="252"/>
      <c r="AI24" s="229"/>
      <c r="AJ24" s="229"/>
      <c r="AK24" s="230"/>
      <c r="AL24" s="252"/>
      <c r="AM24" s="264"/>
      <c r="AN24" s="228"/>
      <c r="AO24" s="229"/>
      <c r="AP24" s="229"/>
      <c r="AQ24" s="229"/>
      <c r="AR24" s="229"/>
      <c r="AS24" s="230"/>
      <c r="AT24" s="252"/>
      <c r="AU24" s="230"/>
      <c r="AV24" s="99"/>
      <c r="AW24" s="99"/>
      <c r="AX24" s="101">
        <f t="shared" ref="AX24:AX62" si="5">SUM(E24:AM24)*2</f>
        <v>0</v>
      </c>
      <c r="AY24" s="360" t="str">
        <f>IF(AX24&gt;=57,"A",IF(AX24&gt;=26,"B","C"))</f>
        <v>C</v>
      </c>
      <c r="AZ24" s="102">
        <f t="shared" ref="AZ24:AZ62" si="6">SUM(AN24:AW24)*3</f>
        <v>0</v>
      </c>
      <c r="BA24" s="361" t="str">
        <f>IF(AZ24&gt;=21,"A",IF(AZ24&gt;=3,"B","C"))</f>
        <v>C</v>
      </c>
      <c r="BB24" s="101">
        <f>SUM(E24:N24)*2+SUM(X24:AG24)*2+SUM(AN24:AS24)*3</f>
        <v>0</v>
      </c>
      <c r="BC24" s="102">
        <f t="shared" ref="BC24:BC62" si="7">SUM(O24:S24)*2+SUM(AH24:AK24)*2+SUM(AT24:AU24)*3</f>
        <v>0</v>
      </c>
      <c r="BD24" s="102">
        <f t="shared" ref="BD24:BD62" si="8">SUM(T24:U24)*2+SUM(AL24:AM24)*2+AV24*3</f>
        <v>0</v>
      </c>
      <c r="BE24" s="103">
        <f t="shared" ref="BE24:BE62" si="9">SUM(V24:W24)*2+AW24*3</f>
        <v>0</v>
      </c>
      <c r="BF24" s="104">
        <f t="shared" si="1"/>
        <v>0</v>
      </c>
      <c r="BG24" s="507">
        <f>(BF24-$BF$65)/$BG$65*10+50</f>
        <v>21.881606765327692</v>
      </c>
      <c r="BH24" s="87"/>
      <c r="BI24" s="95">
        <f t="shared" si="2"/>
        <v>2</v>
      </c>
      <c r="BJ24" s="96">
        <f t="shared" si="2"/>
        <v>0</v>
      </c>
      <c r="BK24" s="561">
        <f>AX24/70*100</f>
        <v>0</v>
      </c>
      <c r="BL24" s="562" t="str">
        <f t="shared" si="3"/>
        <v>C</v>
      </c>
      <c r="BM24" s="562">
        <f>AZ24/30*100</f>
        <v>0</v>
      </c>
      <c r="BN24" s="563" t="str">
        <f t="shared" si="3"/>
        <v>C</v>
      </c>
      <c r="BO24" s="561">
        <f t="shared" ref="BO24:BO62" si="10">BB24/58*100</f>
        <v>0</v>
      </c>
      <c r="BP24" s="562">
        <f t="shared" ref="BP24:BP62" si="11">BC24/24*100</f>
        <v>0</v>
      </c>
      <c r="BQ24" s="562">
        <f t="shared" ref="BQ24:BQ62" si="12">BD24/11*100</f>
        <v>0</v>
      </c>
      <c r="BR24" s="563">
        <f t="shared" ref="BR24:BR62" si="13">BE24/7*100</f>
        <v>0</v>
      </c>
      <c r="BS24" s="564">
        <f t="shared" ref="BS24:BS62" si="14">SUM(E24:N24)*2</f>
        <v>0</v>
      </c>
      <c r="BT24" s="566">
        <f t="shared" ref="BT24:BT62" si="15">BS24/20*100</f>
        <v>0</v>
      </c>
      <c r="BU24" s="567">
        <f t="shared" ref="BU24:BU62" si="16">SUM(O24:S24)*2</f>
        <v>0</v>
      </c>
      <c r="BV24" s="566">
        <f t="shared" ref="BV24:BV62" si="17">BU24/10*100</f>
        <v>0</v>
      </c>
      <c r="BW24" s="567">
        <f t="shared" ref="BW24:BW62" si="18">SUM(T24:U24)*2</f>
        <v>0</v>
      </c>
      <c r="BX24" s="566">
        <f t="shared" ref="BX24:BX62" si="19">BW24/4*100</f>
        <v>0</v>
      </c>
      <c r="BY24" s="567">
        <f t="shared" ref="BY24:BY62" si="20">SUM(V24:W24)*2</f>
        <v>0</v>
      </c>
      <c r="BZ24" s="566">
        <f t="shared" ref="BZ24:BZ62" si="21">BY24/4*100</f>
        <v>0</v>
      </c>
      <c r="CA24" s="567">
        <f t="shared" ref="CA24:CA62" si="22">SUM(X24:AG24)*2</f>
        <v>0</v>
      </c>
      <c r="CB24" s="566">
        <f t="shared" ref="CB24:CB62" si="23">CA24/20*100</f>
        <v>0</v>
      </c>
      <c r="CC24" s="567">
        <f t="shared" ref="CC24:CC62" si="24">SUM(AH24:AK24)*2</f>
        <v>0</v>
      </c>
      <c r="CD24" s="566">
        <f t="shared" ref="CD24:CD62" si="25">CC24/8*100</f>
        <v>0</v>
      </c>
      <c r="CE24" s="567">
        <f t="shared" ref="CE24:CE62" si="26">SUM(AL24:AM24)*2</f>
        <v>0</v>
      </c>
      <c r="CF24" s="565">
        <f t="shared" ref="CF24:CF62" si="27">CE24/4*100</f>
        <v>0</v>
      </c>
      <c r="CG24" s="564">
        <f t="shared" ref="CG24:CG62" si="28">SUM(AN24:AS24)*3</f>
        <v>0</v>
      </c>
      <c r="CH24" s="566">
        <f t="shared" ref="CH24:CH62" si="29">CG24/18*100</f>
        <v>0</v>
      </c>
      <c r="CI24" s="567">
        <f t="shared" ref="CI24:CI62" si="30">SUM(AT24:AU24)*3</f>
        <v>0</v>
      </c>
      <c r="CJ24" s="566">
        <f t="shared" ref="CJ24:CJ62" si="31">CI24/6*100</f>
        <v>0</v>
      </c>
      <c r="CK24" s="567">
        <f t="shared" ref="CK24:CK62" si="32">AV24*3</f>
        <v>0</v>
      </c>
      <c r="CL24" s="566">
        <f t="shared" ref="CL24:CL62" si="33">CK24/3*100</f>
        <v>0</v>
      </c>
      <c r="CM24" s="568">
        <f t="shared" ref="CM24:CM62" si="34">AW24*3</f>
        <v>0</v>
      </c>
      <c r="CN24" s="569">
        <f t="shared" ref="CN24:CN62" si="35">CM24/3*100</f>
        <v>0</v>
      </c>
      <c r="CO24" s="88"/>
      <c r="CP24" s="88"/>
      <c r="CQ24" s="88"/>
      <c r="CR24" s="88"/>
      <c r="CS24" s="88"/>
      <c r="CT24" s="88"/>
      <c r="CU24" s="88"/>
      <c r="CV24" s="88"/>
      <c r="CW24" s="88"/>
      <c r="CX24" s="88"/>
      <c r="CY24" s="88"/>
      <c r="CZ24" s="88"/>
      <c r="DA24" s="88"/>
      <c r="DB24" s="335">
        <v>2</v>
      </c>
      <c r="DC24" s="334">
        <f t="shared" ref="DC24:DC62" si="36">A24</f>
        <v>2</v>
      </c>
      <c r="DD24" s="352">
        <f t="shared" ref="DD24:DD62" si="37">B24</f>
        <v>0</v>
      </c>
      <c r="DE24" s="89">
        <f t="shared" ref="DE24:DE62" si="38">BF24</f>
        <v>0</v>
      </c>
      <c r="DF24" s="209">
        <f t="shared" ref="DF24:DF62" si="39">BG24</f>
        <v>21.881606765327692</v>
      </c>
      <c r="DG24" s="90"/>
      <c r="DH24" s="743" t="s">
        <v>241</v>
      </c>
      <c r="DI24" s="743"/>
      <c r="DJ24" s="743"/>
      <c r="DK24" s="743"/>
      <c r="DL24" s="37"/>
      <c r="DM24" s="37"/>
      <c r="DU24" s="344">
        <f t="shared" si="4"/>
        <v>2</v>
      </c>
      <c r="DV24" s="347">
        <f t="shared" si="4"/>
        <v>0</v>
      </c>
      <c r="DW24" s="91">
        <f t="shared" ref="DW24:DW62" si="40">BF24</f>
        <v>0</v>
      </c>
      <c r="DX24" s="92">
        <f t="shared" ref="DX24:DX62" si="41">BF24-$BF$64</f>
        <v>0</v>
      </c>
      <c r="DY24" s="93">
        <f t="shared" ref="DY24:DY62" si="42">DX24^2</f>
        <v>0</v>
      </c>
      <c r="EA24" s="94"/>
      <c r="EB24" s="94"/>
      <c r="EC24" s="94"/>
      <c r="ED24" s="94"/>
      <c r="EE24" s="94"/>
      <c r="EF24" s="94"/>
    </row>
    <row r="25" spans="1:136" ht="13.2" customHeight="1" thickBot="1" x14ac:dyDescent="0.25">
      <c r="A25" s="55">
        <v>3</v>
      </c>
      <c r="B25" s="108">
        <f>国語!B25</f>
        <v>0</v>
      </c>
      <c r="C25" s="109">
        <f>アンケート集計!AH6</f>
        <v>0</v>
      </c>
      <c r="D25" s="23" t="str">
        <f t="shared" ref="D25:D62" si="43">IF(C25&gt;=10,"A",IF(C25&gt;=4,"B","C"))</f>
        <v>C</v>
      </c>
      <c r="E25" s="231"/>
      <c r="F25" s="232"/>
      <c r="G25" s="232"/>
      <c r="H25" s="232"/>
      <c r="I25" s="232"/>
      <c r="J25" s="232"/>
      <c r="K25" s="232"/>
      <c r="L25" s="232"/>
      <c r="M25" s="232"/>
      <c r="N25" s="233"/>
      <c r="O25" s="253"/>
      <c r="P25" s="232"/>
      <c r="Q25" s="232"/>
      <c r="R25" s="232"/>
      <c r="S25" s="233"/>
      <c r="T25" s="253"/>
      <c r="U25" s="233"/>
      <c r="V25" s="253"/>
      <c r="W25" s="233"/>
      <c r="X25" s="253"/>
      <c r="Y25" s="232"/>
      <c r="Z25" s="232"/>
      <c r="AA25" s="232"/>
      <c r="AB25" s="232"/>
      <c r="AC25" s="232"/>
      <c r="AD25" s="232"/>
      <c r="AE25" s="232"/>
      <c r="AF25" s="232"/>
      <c r="AG25" s="233"/>
      <c r="AH25" s="253"/>
      <c r="AI25" s="232"/>
      <c r="AJ25" s="232"/>
      <c r="AK25" s="233"/>
      <c r="AL25" s="253"/>
      <c r="AM25" s="265"/>
      <c r="AN25" s="231"/>
      <c r="AO25" s="232"/>
      <c r="AP25" s="232"/>
      <c r="AQ25" s="232"/>
      <c r="AR25" s="232"/>
      <c r="AS25" s="233"/>
      <c r="AT25" s="253"/>
      <c r="AU25" s="233"/>
      <c r="AV25" s="111"/>
      <c r="AW25" s="111"/>
      <c r="AX25" s="113">
        <f t="shared" si="5"/>
        <v>0</v>
      </c>
      <c r="AY25" s="358" t="str">
        <f t="shared" ref="AY25:AY62" si="44">IF(AX25&gt;=57,"A",IF(AX25&gt;=26,"B","C"))</f>
        <v>C</v>
      </c>
      <c r="AZ25" s="114">
        <f t="shared" si="6"/>
        <v>0</v>
      </c>
      <c r="BA25" s="359" t="str">
        <f t="shared" ref="BA25:BA62" si="45">IF(AZ25&gt;=21,"A",IF(AZ25&gt;=3,"B","C"))</f>
        <v>C</v>
      </c>
      <c r="BB25" s="113">
        <f>SUM(E25:N25)*2+SUM(X25:AG25)*2+SUM(AN25:AS25)*3</f>
        <v>0</v>
      </c>
      <c r="BC25" s="114">
        <f t="shared" si="7"/>
        <v>0</v>
      </c>
      <c r="BD25" s="114">
        <f t="shared" si="8"/>
        <v>0</v>
      </c>
      <c r="BE25" s="115">
        <f t="shared" si="9"/>
        <v>0</v>
      </c>
      <c r="BF25" s="116">
        <f t="shared" si="1"/>
        <v>0</v>
      </c>
      <c r="BG25" s="508">
        <f t="shared" ref="BG25:BG62" si="46">(BF25-$BF$65)/$BG$65*10+50</f>
        <v>21.881606765327692</v>
      </c>
      <c r="BH25" s="87"/>
      <c r="BI25" s="55">
        <f t="shared" si="2"/>
        <v>3</v>
      </c>
      <c r="BJ25" s="108">
        <f t="shared" si="2"/>
        <v>0</v>
      </c>
      <c r="BK25" s="570">
        <f t="shared" ref="BK25:BK62" si="47">AX25/70*100</f>
        <v>0</v>
      </c>
      <c r="BL25" s="571" t="str">
        <f t="shared" si="3"/>
        <v>C</v>
      </c>
      <c r="BM25" s="571">
        <f t="shared" ref="BM25:BM62" si="48">AZ25/30*100</f>
        <v>0</v>
      </c>
      <c r="BN25" s="572" t="str">
        <f t="shared" si="3"/>
        <v>C</v>
      </c>
      <c r="BO25" s="570">
        <f>BB25/58*100</f>
        <v>0</v>
      </c>
      <c r="BP25" s="571">
        <f>BC25/24*100</f>
        <v>0</v>
      </c>
      <c r="BQ25" s="571">
        <f>BD25/11*100</f>
        <v>0</v>
      </c>
      <c r="BR25" s="572">
        <f>BE25/7*100</f>
        <v>0</v>
      </c>
      <c r="BS25" s="555">
        <f t="shared" si="14"/>
        <v>0</v>
      </c>
      <c r="BT25" s="557">
        <f t="shared" si="15"/>
        <v>0</v>
      </c>
      <c r="BU25" s="558">
        <f t="shared" si="16"/>
        <v>0</v>
      </c>
      <c r="BV25" s="557">
        <f t="shared" si="17"/>
        <v>0</v>
      </c>
      <c r="BW25" s="558">
        <f t="shared" si="18"/>
        <v>0</v>
      </c>
      <c r="BX25" s="557">
        <f t="shared" si="19"/>
        <v>0</v>
      </c>
      <c r="BY25" s="558">
        <f t="shared" si="20"/>
        <v>0</v>
      </c>
      <c r="BZ25" s="557">
        <f t="shared" si="21"/>
        <v>0</v>
      </c>
      <c r="CA25" s="558">
        <f t="shared" si="22"/>
        <v>0</v>
      </c>
      <c r="CB25" s="557">
        <f t="shared" si="23"/>
        <v>0</v>
      </c>
      <c r="CC25" s="558">
        <f t="shared" si="24"/>
        <v>0</v>
      </c>
      <c r="CD25" s="557">
        <f t="shared" si="25"/>
        <v>0</v>
      </c>
      <c r="CE25" s="558">
        <f t="shared" si="26"/>
        <v>0</v>
      </c>
      <c r="CF25" s="556">
        <f t="shared" si="27"/>
        <v>0</v>
      </c>
      <c r="CG25" s="555">
        <f t="shared" si="28"/>
        <v>0</v>
      </c>
      <c r="CH25" s="557">
        <f t="shared" si="29"/>
        <v>0</v>
      </c>
      <c r="CI25" s="558">
        <f t="shared" si="30"/>
        <v>0</v>
      </c>
      <c r="CJ25" s="557">
        <f t="shared" si="31"/>
        <v>0</v>
      </c>
      <c r="CK25" s="558">
        <f t="shared" si="32"/>
        <v>0</v>
      </c>
      <c r="CL25" s="557">
        <f t="shared" si="33"/>
        <v>0</v>
      </c>
      <c r="CM25" s="559">
        <f t="shared" si="34"/>
        <v>0</v>
      </c>
      <c r="CN25" s="560">
        <f t="shared" si="35"/>
        <v>0</v>
      </c>
      <c r="CO25" s="37"/>
      <c r="CP25" s="37"/>
      <c r="CQ25" s="37"/>
      <c r="CR25" s="37"/>
      <c r="CS25" s="37"/>
      <c r="CT25" s="37"/>
      <c r="CU25" s="37"/>
      <c r="CV25" s="37"/>
      <c r="CW25" s="37"/>
      <c r="CX25" s="37"/>
      <c r="CY25" s="37"/>
      <c r="CZ25" s="37"/>
      <c r="DA25" s="37"/>
      <c r="DB25" s="335">
        <v>3</v>
      </c>
      <c r="DC25" s="334">
        <f t="shared" si="36"/>
        <v>3</v>
      </c>
      <c r="DD25" s="352">
        <f t="shared" si="37"/>
        <v>0</v>
      </c>
      <c r="DE25" s="89">
        <f t="shared" si="38"/>
        <v>0</v>
      </c>
      <c r="DF25" s="209">
        <f t="shared" si="39"/>
        <v>21.881606765327692</v>
      </c>
      <c r="DG25" s="90"/>
      <c r="DH25" s="743"/>
      <c r="DI25" s="743"/>
      <c r="DJ25" s="743"/>
      <c r="DK25" s="743"/>
      <c r="DL25" s="119"/>
      <c r="DM25" s="119"/>
      <c r="DN25" s="119"/>
      <c r="DO25" s="122"/>
      <c r="DP25" s="119"/>
      <c r="DQ25" s="119"/>
      <c r="DR25" s="119"/>
      <c r="DS25" s="119"/>
      <c r="DU25" s="344">
        <f t="shared" si="4"/>
        <v>3</v>
      </c>
      <c r="DV25" s="347">
        <f t="shared" si="4"/>
        <v>0</v>
      </c>
      <c r="DW25" s="91">
        <f t="shared" si="40"/>
        <v>0</v>
      </c>
      <c r="DX25" s="92">
        <f t="shared" si="41"/>
        <v>0</v>
      </c>
      <c r="DY25" s="93">
        <f t="shared" si="42"/>
        <v>0</v>
      </c>
      <c r="EA25" s="730" t="s">
        <v>118</v>
      </c>
      <c r="EB25" s="730"/>
      <c r="EC25" s="730"/>
      <c r="ED25" s="730"/>
      <c r="EE25" s="117">
        <f>SUM(DY23:DY62)/$D$63</f>
        <v>0</v>
      </c>
    </row>
    <row r="26" spans="1:136" ht="13.2" customHeight="1" thickBot="1" x14ac:dyDescent="0.25">
      <c r="A26" s="95">
        <v>4</v>
      </c>
      <c r="B26" s="96">
        <f>国語!B26</f>
        <v>0</v>
      </c>
      <c r="C26" s="97">
        <f>アンケート集計!AH7</f>
        <v>0</v>
      </c>
      <c r="D26" s="422" t="str">
        <f t="shared" si="43"/>
        <v>C</v>
      </c>
      <c r="E26" s="228"/>
      <c r="F26" s="229"/>
      <c r="G26" s="229"/>
      <c r="H26" s="229"/>
      <c r="I26" s="229"/>
      <c r="J26" s="229"/>
      <c r="K26" s="229"/>
      <c r="L26" s="229"/>
      <c r="M26" s="229"/>
      <c r="N26" s="230"/>
      <c r="O26" s="252"/>
      <c r="P26" s="229"/>
      <c r="Q26" s="229"/>
      <c r="R26" s="229"/>
      <c r="S26" s="230"/>
      <c r="T26" s="252"/>
      <c r="U26" s="230"/>
      <c r="V26" s="252"/>
      <c r="W26" s="230"/>
      <c r="X26" s="252"/>
      <c r="Y26" s="229"/>
      <c r="Z26" s="229"/>
      <c r="AA26" s="229"/>
      <c r="AB26" s="229"/>
      <c r="AC26" s="229"/>
      <c r="AD26" s="229"/>
      <c r="AE26" s="229"/>
      <c r="AF26" s="229"/>
      <c r="AG26" s="230"/>
      <c r="AH26" s="252"/>
      <c r="AI26" s="229"/>
      <c r="AJ26" s="229"/>
      <c r="AK26" s="230"/>
      <c r="AL26" s="252"/>
      <c r="AM26" s="264"/>
      <c r="AN26" s="228"/>
      <c r="AO26" s="229"/>
      <c r="AP26" s="229"/>
      <c r="AQ26" s="229"/>
      <c r="AR26" s="229"/>
      <c r="AS26" s="230"/>
      <c r="AT26" s="252"/>
      <c r="AU26" s="230"/>
      <c r="AV26" s="99"/>
      <c r="AW26" s="99"/>
      <c r="AX26" s="101">
        <f t="shared" si="5"/>
        <v>0</v>
      </c>
      <c r="AY26" s="360" t="str">
        <f t="shared" si="44"/>
        <v>C</v>
      </c>
      <c r="AZ26" s="102">
        <f t="shared" si="6"/>
        <v>0</v>
      </c>
      <c r="BA26" s="361" t="str">
        <f t="shared" si="45"/>
        <v>C</v>
      </c>
      <c r="BB26" s="101">
        <f>SUM(E26:N26)*2+SUM(X26:AG26)*2+SUM(AN26:AS26)*3</f>
        <v>0</v>
      </c>
      <c r="BC26" s="102">
        <f>SUM(O26:S26)*2+SUM(AH26:AK26)*2+SUM(AT26:AU26)*3</f>
        <v>0</v>
      </c>
      <c r="BD26" s="102">
        <f>SUM(T26:U26)*2+SUM(AL26:AM26)*2+AV26*3</f>
        <v>0</v>
      </c>
      <c r="BE26" s="103">
        <f>SUM(V26:W26)*2+AW26*3</f>
        <v>0</v>
      </c>
      <c r="BF26" s="104">
        <f t="shared" si="1"/>
        <v>0</v>
      </c>
      <c r="BG26" s="507">
        <f t="shared" si="46"/>
        <v>21.881606765327692</v>
      </c>
      <c r="BH26" s="87"/>
      <c r="BI26" s="95">
        <f t="shared" si="2"/>
        <v>4</v>
      </c>
      <c r="BJ26" s="96">
        <f t="shared" si="2"/>
        <v>0</v>
      </c>
      <c r="BK26" s="561">
        <f t="shared" si="47"/>
        <v>0</v>
      </c>
      <c r="BL26" s="562" t="str">
        <f t="shared" si="3"/>
        <v>C</v>
      </c>
      <c r="BM26" s="562">
        <f t="shared" si="48"/>
        <v>0</v>
      </c>
      <c r="BN26" s="563" t="str">
        <f t="shared" si="3"/>
        <v>C</v>
      </c>
      <c r="BO26" s="561">
        <f t="shared" si="10"/>
        <v>0</v>
      </c>
      <c r="BP26" s="562">
        <f t="shared" si="11"/>
        <v>0</v>
      </c>
      <c r="BQ26" s="562">
        <f t="shared" si="12"/>
        <v>0</v>
      </c>
      <c r="BR26" s="563">
        <f t="shared" si="13"/>
        <v>0</v>
      </c>
      <c r="BS26" s="564">
        <f t="shared" si="14"/>
        <v>0</v>
      </c>
      <c r="BT26" s="566">
        <f t="shared" si="15"/>
        <v>0</v>
      </c>
      <c r="BU26" s="567">
        <f t="shared" si="16"/>
        <v>0</v>
      </c>
      <c r="BV26" s="566">
        <f t="shared" si="17"/>
        <v>0</v>
      </c>
      <c r="BW26" s="567">
        <f t="shared" si="18"/>
        <v>0</v>
      </c>
      <c r="BX26" s="566">
        <f t="shared" si="19"/>
        <v>0</v>
      </c>
      <c r="BY26" s="567">
        <f t="shared" si="20"/>
        <v>0</v>
      </c>
      <c r="BZ26" s="566">
        <f t="shared" si="21"/>
        <v>0</v>
      </c>
      <c r="CA26" s="567">
        <f t="shared" si="22"/>
        <v>0</v>
      </c>
      <c r="CB26" s="566">
        <f t="shared" si="23"/>
        <v>0</v>
      </c>
      <c r="CC26" s="567">
        <f t="shared" si="24"/>
        <v>0</v>
      </c>
      <c r="CD26" s="566">
        <f t="shared" si="25"/>
        <v>0</v>
      </c>
      <c r="CE26" s="567">
        <f t="shared" si="26"/>
        <v>0</v>
      </c>
      <c r="CF26" s="565">
        <f t="shared" si="27"/>
        <v>0</v>
      </c>
      <c r="CG26" s="564">
        <f t="shared" si="28"/>
        <v>0</v>
      </c>
      <c r="CH26" s="566">
        <f t="shared" si="29"/>
        <v>0</v>
      </c>
      <c r="CI26" s="567">
        <f t="shared" si="30"/>
        <v>0</v>
      </c>
      <c r="CJ26" s="566">
        <f t="shared" si="31"/>
        <v>0</v>
      </c>
      <c r="CK26" s="567">
        <f t="shared" si="32"/>
        <v>0</v>
      </c>
      <c r="CL26" s="566">
        <f t="shared" si="33"/>
        <v>0</v>
      </c>
      <c r="CM26" s="568">
        <f t="shared" si="34"/>
        <v>0</v>
      </c>
      <c r="CN26" s="569">
        <f t="shared" si="35"/>
        <v>0</v>
      </c>
      <c r="CO26" s="118"/>
      <c r="CP26" s="118"/>
      <c r="CQ26" s="118"/>
      <c r="CR26" s="118"/>
      <c r="CS26" s="118"/>
      <c r="CT26" s="118"/>
      <c r="CU26" s="118"/>
      <c r="CV26" s="118"/>
      <c r="CW26" s="118"/>
      <c r="CX26" s="118"/>
      <c r="CY26" s="118"/>
      <c r="CZ26" s="118"/>
      <c r="DA26" s="118"/>
      <c r="DB26" s="335">
        <v>4</v>
      </c>
      <c r="DC26" s="334">
        <f t="shared" si="36"/>
        <v>4</v>
      </c>
      <c r="DD26" s="352">
        <f t="shared" si="37"/>
        <v>0</v>
      </c>
      <c r="DE26" s="89">
        <f t="shared" si="38"/>
        <v>0</v>
      </c>
      <c r="DF26" s="209">
        <f t="shared" si="39"/>
        <v>21.881606765327692</v>
      </c>
      <c r="DG26" s="90"/>
      <c r="DH26" s="744" t="s">
        <v>242</v>
      </c>
      <c r="DI26" s="745"/>
      <c r="DJ26" s="745" t="s">
        <v>243</v>
      </c>
      <c r="DK26" s="746"/>
      <c r="DL26" s="139"/>
      <c r="DM26" s="139"/>
      <c r="DN26" s="139"/>
      <c r="DO26" s="140"/>
      <c r="DP26" s="122"/>
      <c r="DQ26" s="122"/>
      <c r="DR26" s="122"/>
      <c r="DS26" s="122"/>
      <c r="DU26" s="344">
        <f t="shared" si="4"/>
        <v>4</v>
      </c>
      <c r="DV26" s="347">
        <f t="shared" si="4"/>
        <v>0</v>
      </c>
      <c r="DW26" s="91">
        <f t="shared" si="40"/>
        <v>0</v>
      </c>
      <c r="DX26" s="92">
        <f t="shared" si="41"/>
        <v>0</v>
      </c>
      <c r="DY26" s="93">
        <f t="shared" si="42"/>
        <v>0</v>
      </c>
      <c r="EA26" s="94"/>
      <c r="EB26" s="94"/>
      <c r="EC26" s="94"/>
      <c r="ED26" s="94"/>
      <c r="EE26" s="94"/>
      <c r="EF26" s="94"/>
    </row>
    <row r="27" spans="1:136" ht="13.2" customHeight="1" x14ac:dyDescent="0.2">
      <c r="A27" s="55">
        <v>5</v>
      </c>
      <c r="B27" s="108">
        <f>国語!B27</f>
        <v>0</v>
      </c>
      <c r="C27" s="109">
        <f>アンケート集計!AH8</f>
        <v>0</v>
      </c>
      <c r="D27" s="23" t="str">
        <f t="shared" si="43"/>
        <v>C</v>
      </c>
      <c r="E27" s="231"/>
      <c r="F27" s="232"/>
      <c r="G27" s="232"/>
      <c r="H27" s="232"/>
      <c r="I27" s="232"/>
      <c r="J27" s="232"/>
      <c r="K27" s="232"/>
      <c r="L27" s="232"/>
      <c r="M27" s="232"/>
      <c r="N27" s="233"/>
      <c r="O27" s="253"/>
      <c r="P27" s="232"/>
      <c r="Q27" s="232"/>
      <c r="R27" s="232"/>
      <c r="S27" s="233"/>
      <c r="T27" s="253"/>
      <c r="U27" s="233"/>
      <c r="V27" s="253"/>
      <c r="W27" s="233"/>
      <c r="X27" s="253"/>
      <c r="Y27" s="232"/>
      <c r="Z27" s="232"/>
      <c r="AA27" s="232"/>
      <c r="AB27" s="232"/>
      <c r="AC27" s="232"/>
      <c r="AD27" s="232"/>
      <c r="AE27" s="232"/>
      <c r="AF27" s="232"/>
      <c r="AG27" s="233"/>
      <c r="AH27" s="253"/>
      <c r="AI27" s="232"/>
      <c r="AJ27" s="232"/>
      <c r="AK27" s="233"/>
      <c r="AL27" s="253"/>
      <c r="AM27" s="265"/>
      <c r="AN27" s="231"/>
      <c r="AO27" s="232"/>
      <c r="AP27" s="232"/>
      <c r="AQ27" s="232"/>
      <c r="AR27" s="232"/>
      <c r="AS27" s="233"/>
      <c r="AT27" s="253"/>
      <c r="AU27" s="233"/>
      <c r="AV27" s="111"/>
      <c r="AW27" s="111"/>
      <c r="AX27" s="113">
        <f t="shared" si="5"/>
        <v>0</v>
      </c>
      <c r="AY27" s="358" t="str">
        <f t="shared" si="44"/>
        <v>C</v>
      </c>
      <c r="AZ27" s="114">
        <f t="shared" si="6"/>
        <v>0</v>
      </c>
      <c r="BA27" s="359" t="str">
        <f t="shared" si="45"/>
        <v>C</v>
      </c>
      <c r="BB27" s="113">
        <f t="shared" ref="BB27:BB62" si="49">SUM(E27:N27)*2+SUM(X27:AG27)*2+SUM(AN27:AS27)*3</f>
        <v>0</v>
      </c>
      <c r="BC27" s="114">
        <f t="shared" si="7"/>
        <v>0</v>
      </c>
      <c r="BD27" s="114">
        <f t="shared" si="8"/>
        <v>0</v>
      </c>
      <c r="BE27" s="115">
        <f t="shared" si="9"/>
        <v>0</v>
      </c>
      <c r="BF27" s="116">
        <f t="shared" si="1"/>
        <v>0</v>
      </c>
      <c r="BG27" s="508">
        <f t="shared" si="46"/>
        <v>21.881606765327692</v>
      </c>
      <c r="BH27" s="87"/>
      <c r="BI27" s="55">
        <f t="shared" si="2"/>
        <v>5</v>
      </c>
      <c r="BJ27" s="108">
        <f t="shared" si="2"/>
        <v>0</v>
      </c>
      <c r="BK27" s="570">
        <f t="shared" si="47"/>
        <v>0</v>
      </c>
      <c r="BL27" s="571" t="str">
        <f t="shared" si="3"/>
        <v>C</v>
      </c>
      <c r="BM27" s="571">
        <f t="shared" si="48"/>
        <v>0</v>
      </c>
      <c r="BN27" s="572" t="str">
        <f t="shared" si="3"/>
        <v>C</v>
      </c>
      <c r="BO27" s="570">
        <f t="shared" si="10"/>
        <v>0</v>
      </c>
      <c r="BP27" s="571">
        <f t="shared" si="11"/>
        <v>0</v>
      </c>
      <c r="BQ27" s="571">
        <f t="shared" si="12"/>
        <v>0</v>
      </c>
      <c r="BR27" s="572">
        <f t="shared" si="13"/>
        <v>0</v>
      </c>
      <c r="BS27" s="555">
        <f t="shared" si="14"/>
        <v>0</v>
      </c>
      <c r="BT27" s="557">
        <f t="shared" si="15"/>
        <v>0</v>
      </c>
      <c r="BU27" s="558">
        <f t="shared" si="16"/>
        <v>0</v>
      </c>
      <c r="BV27" s="557">
        <f t="shared" si="17"/>
        <v>0</v>
      </c>
      <c r="BW27" s="558">
        <f t="shared" si="18"/>
        <v>0</v>
      </c>
      <c r="BX27" s="557">
        <f t="shared" si="19"/>
        <v>0</v>
      </c>
      <c r="BY27" s="558">
        <f t="shared" si="20"/>
        <v>0</v>
      </c>
      <c r="BZ27" s="557">
        <f t="shared" si="21"/>
        <v>0</v>
      </c>
      <c r="CA27" s="558">
        <f t="shared" si="22"/>
        <v>0</v>
      </c>
      <c r="CB27" s="557">
        <f t="shared" si="23"/>
        <v>0</v>
      </c>
      <c r="CC27" s="558">
        <f t="shared" si="24"/>
        <v>0</v>
      </c>
      <c r="CD27" s="557">
        <f t="shared" si="25"/>
        <v>0</v>
      </c>
      <c r="CE27" s="558">
        <f t="shared" si="26"/>
        <v>0</v>
      </c>
      <c r="CF27" s="556">
        <f t="shared" si="27"/>
        <v>0</v>
      </c>
      <c r="CG27" s="555">
        <f t="shared" si="28"/>
        <v>0</v>
      </c>
      <c r="CH27" s="557">
        <f t="shared" si="29"/>
        <v>0</v>
      </c>
      <c r="CI27" s="558">
        <f t="shared" si="30"/>
        <v>0</v>
      </c>
      <c r="CJ27" s="557">
        <f t="shared" si="31"/>
        <v>0</v>
      </c>
      <c r="CK27" s="558">
        <f t="shared" si="32"/>
        <v>0</v>
      </c>
      <c r="CL27" s="557">
        <f t="shared" si="33"/>
        <v>0</v>
      </c>
      <c r="CM27" s="559">
        <f t="shared" si="34"/>
        <v>0</v>
      </c>
      <c r="CN27" s="560">
        <f t="shared" si="35"/>
        <v>0</v>
      </c>
      <c r="CO27" s="118"/>
      <c r="CP27" s="118"/>
      <c r="CQ27" s="118"/>
      <c r="CR27" s="118"/>
      <c r="CS27" s="118"/>
      <c r="CT27" s="118"/>
      <c r="CU27" s="118"/>
      <c r="CV27" s="118"/>
      <c r="CW27" s="118"/>
      <c r="CX27" s="118"/>
      <c r="CY27" s="118"/>
      <c r="CZ27" s="118"/>
      <c r="DA27" s="118"/>
      <c r="DB27" s="335">
        <v>5</v>
      </c>
      <c r="DC27" s="334">
        <f t="shared" si="36"/>
        <v>5</v>
      </c>
      <c r="DD27" s="352">
        <f t="shared" si="37"/>
        <v>0</v>
      </c>
      <c r="DE27" s="89">
        <f t="shared" si="38"/>
        <v>0</v>
      </c>
      <c r="DF27" s="209">
        <f t="shared" si="39"/>
        <v>21.881606765327692</v>
      </c>
      <c r="DG27" s="90"/>
      <c r="DH27" s="747" t="s">
        <v>244</v>
      </c>
      <c r="DI27" s="748"/>
      <c r="DJ27" s="749">
        <f>COUNTIF($DE$23:$DE$62,"&gt;=0")-COUNTIF($DE$23:$DE$62,"&gt;=11")</f>
        <v>40</v>
      </c>
      <c r="DK27" s="750"/>
      <c r="DL27" s="119"/>
      <c r="DM27" s="119"/>
      <c r="DU27" s="344">
        <f t="shared" si="4"/>
        <v>5</v>
      </c>
      <c r="DV27" s="347">
        <f t="shared" si="4"/>
        <v>0</v>
      </c>
      <c r="DW27" s="91">
        <f t="shared" si="40"/>
        <v>0</v>
      </c>
      <c r="DX27" s="92">
        <f t="shared" si="41"/>
        <v>0</v>
      </c>
      <c r="DY27" s="93">
        <f t="shared" si="42"/>
        <v>0</v>
      </c>
      <c r="EA27" s="730" t="s">
        <v>119</v>
      </c>
      <c r="EB27" s="730"/>
      <c r="EC27" s="730"/>
      <c r="ED27" s="730"/>
      <c r="EE27" s="730"/>
      <c r="EF27" s="120">
        <f>EE25^(1/2)</f>
        <v>0</v>
      </c>
    </row>
    <row r="28" spans="1:136" ht="13.2" customHeight="1" x14ac:dyDescent="0.2">
      <c r="A28" s="95">
        <v>6</v>
      </c>
      <c r="B28" s="96">
        <f>国語!B28</f>
        <v>0</v>
      </c>
      <c r="C28" s="97">
        <f>アンケート集計!AH9</f>
        <v>0</v>
      </c>
      <c r="D28" s="422" t="str">
        <f t="shared" si="43"/>
        <v>C</v>
      </c>
      <c r="E28" s="228"/>
      <c r="F28" s="229"/>
      <c r="G28" s="229"/>
      <c r="H28" s="229"/>
      <c r="I28" s="229"/>
      <c r="J28" s="229"/>
      <c r="K28" s="229"/>
      <c r="L28" s="229"/>
      <c r="M28" s="229"/>
      <c r="N28" s="230"/>
      <c r="O28" s="252"/>
      <c r="P28" s="229"/>
      <c r="Q28" s="229"/>
      <c r="R28" s="229"/>
      <c r="S28" s="230"/>
      <c r="T28" s="252"/>
      <c r="U28" s="230"/>
      <c r="V28" s="252"/>
      <c r="W28" s="230"/>
      <c r="X28" s="252"/>
      <c r="Y28" s="229"/>
      <c r="Z28" s="229"/>
      <c r="AA28" s="229"/>
      <c r="AB28" s="229"/>
      <c r="AC28" s="229"/>
      <c r="AD28" s="229"/>
      <c r="AE28" s="229"/>
      <c r="AF28" s="229"/>
      <c r="AG28" s="230"/>
      <c r="AH28" s="252"/>
      <c r="AI28" s="229"/>
      <c r="AJ28" s="229"/>
      <c r="AK28" s="230"/>
      <c r="AL28" s="252"/>
      <c r="AM28" s="264"/>
      <c r="AN28" s="228"/>
      <c r="AO28" s="229"/>
      <c r="AP28" s="229"/>
      <c r="AQ28" s="229"/>
      <c r="AR28" s="229"/>
      <c r="AS28" s="230"/>
      <c r="AT28" s="252"/>
      <c r="AU28" s="230"/>
      <c r="AV28" s="99"/>
      <c r="AW28" s="99"/>
      <c r="AX28" s="101">
        <f t="shared" si="5"/>
        <v>0</v>
      </c>
      <c r="AY28" s="360" t="str">
        <f t="shared" si="44"/>
        <v>C</v>
      </c>
      <c r="AZ28" s="102">
        <f t="shared" si="6"/>
        <v>0</v>
      </c>
      <c r="BA28" s="361" t="str">
        <f t="shared" si="45"/>
        <v>C</v>
      </c>
      <c r="BB28" s="101">
        <f t="shared" si="49"/>
        <v>0</v>
      </c>
      <c r="BC28" s="102">
        <f t="shared" si="7"/>
        <v>0</v>
      </c>
      <c r="BD28" s="102">
        <f t="shared" si="8"/>
        <v>0</v>
      </c>
      <c r="BE28" s="103">
        <f t="shared" si="9"/>
        <v>0</v>
      </c>
      <c r="BF28" s="104">
        <f t="shared" si="1"/>
        <v>0</v>
      </c>
      <c r="BG28" s="507">
        <f t="shared" si="46"/>
        <v>21.881606765327692</v>
      </c>
      <c r="BH28" s="87"/>
      <c r="BI28" s="95">
        <f t="shared" si="2"/>
        <v>6</v>
      </c>
      <c r="BJ28" s="96">
        <f t="shared" si="2"/>
        <v>0</v>
      </c>
      <c r="BK28" s="561">
        <f t="shared" si="47"/>
        <v>0</v>
      </c>
      <c r="BL28" s="562" t="str">
        <f t="shared" si="3"/>
        <v>C</v>
      </c>
      <c r="BM28" s="562">
        <f t="shared" si="48"/>
        <v>0</v>
      </c>
      <c r="BN28" s="563" t="str">
        <f t="shared" si="3"/>
        <v>C</v>
      </c>
      <c r="BO28" s="561">
        <f t="shared" si="10"/>
        <v>0</v>
      </c>
      <c r="BP28" s="562">
        <f t="shared" si="11"/>
        <v>0</v>
      </c>
      <c r="BQ28" s="562">
        <f t="shared" si="12"/>
        <v>0</v>
      </c>
      <c r="BR28" s="563">
        <f t="shared" si="13"/>
        <v>0</v>
      </c>
      <c r="BS28" s="564">
        <f t="shared" si="14"/>
        <v>0</v>
      </c>
      <c r="BT28" s="566">
        <f t="shared" si="15"/>
        <v>0</v>
      </c>
      <c r="BU28" s="567">
        <f t="shared" si="16"/>
        <v>0</v>
      </c>
      <c r="BV28" s="566">
        <f t="shared" si="17"/>
        <v>0</v>
      </c>
      <c r="BW28" s="567">
        <f t="shared" si="18"/>
        <v>0</v>
      </c>
      <c r="BX28" s="566">
        <f t="shared" si="19"/>
        <v>0</v>
      </c>
      <c r="BY28" s="567">
        <f t="shared" si="20"/>
        <v>0</v>
      </c>
      <c r="BZ28" s="566">
        <f t="shared" si="21"/>
        <v>0</v>
      </c>
      <c r="CA28" s="567">
        <f t="shared" si="22"/>
        <v>0</v>
      </c>
      <c r="CB28" s="566">
        <f t="shared" si="23"/>
        <v>0</v>
      </c>
      <c r="CC28" s="567">
        <f t="shared" si="24"/>
        <v>0</v>
      </c>
      <c r="CD28" s="566">
        <f t="shared" si="25"/>
        <v>0</v>
      </c>
      <c r="CE28" s="567">
        <f t="shared" si="26"/>
        <v>0</v>
      </c>
      <c r="CF28" s="565">
        <f t="shared" si="27"/>
        <v>0</v>
      </c>
      <c r="CG28" s="564">
        <f t="shared" si="28"/>
        <v>0</v>
      </c>
      <c r="CH28" s="566">
        <f t="shared" si="29"/>
        <v>0</v>
      </c>
      <c r="CI28" s="567">
        <f t="shared" si="30"/>
        <v>0</v>
      </c>
      <c r="CJ28" s="566">
        <f t="shared" si="31"/>
        <v>0</v>
      </c>
      <c r="CK28" s="567">
        <f t="shared" si="32"/>
        <v>0</v>
      </c>
      <c r="CL28" s="566">
        <f t="shared" si="33"/>
        <v>0</v>
      </c>
      <c r="CM28" s="568">
        <f t="shared" si="34"/>
        <v>0</v>
      </c>
      <c r="CN28" s="569">
        <f t="shared" si="35"/>
        <v>0</v>
      </c>
      <c r="CO28" s="118"/>
      <c r="CP28" s="118"/>
      <c r="CQ28" s="118"/>
      <c r="CR28" s="118"/>
      <c r="CS28" s="118"/>
      <c r="CT28" s="118"/>
      <c r="CU28" s="118"/>
      <c r="CV28" s="118"/>
      <c r="CW28" s="118"/>
      <c r="CX28" s="118"/>
      <c r="CY28" s="118"/>
      <c r="CZ28" s="118"/>
      <c r="DA28" s="118"/>
      <c r="DB28" s="335">
        <v>6</v>
      </c>
      <c r="DC28" s="334">
        <f t="shared" si="36"/>
        <v>6</v>
      </c>
      <c r="DD28" s="352">
        <f t="shared" si="37"/>
        <v>0</v>
      </c>
      <c r="DE28" s="89">
        <f t="shared" si="38"/>
        <v>0</v>
      </c>
      <c r="DF28" s="209">
        <f t="shared" si="39"/>
        <v>21.881606765327692</v>
      </c>
      <c r="DG28" s="90"/>
      <c r="DH28" s="605" t="s">
        <v>245</v>
      </c>
      <c r="DI28" s="606"/>
      <c r="DJ28" s="607">
        <f>COUNTIF($DE$23:$DE$62,"&gt;=11")-COUNTIF($DE$23:$DE$62,"&gt;=21")</f>
        <v>0</v>
      </c>
      <c r="DK28" s="608"/>
      <c r="DL28" s="136"/>
      <c r="DM28" s="119"/>
      <c r="DN28" s="122"/>
      <c r="DO28" s="125"/>
      <c r="DP28" s="125"/>
      <c r="DU28" s="344">
        <f t="shared" si="4"/>
        <v>6</v>
      </c>
      <c r="DV28" s="347">
        <f t="shared" si="4"/>
        <v>0</v>
      </c>
      <c r="DW28" s="91">
        <f t="shared" si="40"/>
        <v>0</v>
      </c>
      <c r="DX28" s="92">
        <f t="shared" si="41"/>
        <v>0</v>
      </c>
      <c r="DY28" s="93">
        <f t="shared" si="42"/>
        <v>0</v>
      </c>
    </row>
    <row r="29" spans="1:136" ht="13.2" customHeight="1" x14ac:dyDescent="0.2">
      <c r="A29" s="55">
        <v>7</v>
      </c>
      <c r="B29" s="108">
        <f>国語!B29</f>
        <v>0</v>
      </c>
      <c r="C29" s="109">
        <f>アンケート集計!AH10</f>
        <v>0</v>
      </c>
      <c r="D29" s="23" t="str">
        <f t="shared" si="43"/>
        <v>C</v>
      </c>
      <c r="E29" s="231"/>
      <c r="F29" s="232"/>
      <c r="G29" s="232"/>
      <c r="H29" s="232"/>
      <c r="I29" s="232"/>
      <c r="J29" s="232"/>
      <c r="K29" s="232"/>
      <c r="L29" s="232"/>
      <c r="M29" s="232"/>
      <c r="N29" s="233"/>
      <c r="O29" s="253"/>
      <c r="P29" s="232"/>
      <c r="Q29" s="232"/>
      <c r="R29" s="232"/>
      <c r="S29" s="233"/>
      <c r="T29" s="253"/>
      <c r="U29" s="233"/>
      <c r="V29" s="253"/>
      <c r="W29" s="233"/>
      <c r="X29" s="253"/>
      <c r="Y29" s="232"/>
      <c r="Z29" s="232"/>
      <c r="AA29" s="232"/>
      <c r="AB29" s="232"/>
      <c r="AC29" s="232"/>
      <c r="AD29" s="232"/>
      <c r="AE29" s="232"/>
      <c r="AF29" s="232"/>
      <c r="AG29" s="233"/>
      <c r="AH29" s="253"/>
      <c r="AI29" s="232"/>
      <c r="AJ29" s="232"/>
      <c r="AK29" s="233"/>
      <c r="AL29" s="253"/>
      <c r="AM29" s="265"/>
      <c r="AN29" s="231"/>
      <c r="AO29" s="232"/>
      <c r="AP29" s="232"/>
      <c r="AQ29" s="232"/>
      <c r="AR29" s="232"/>
      <c r="AS29" s="233"/>
      <c r="AT29" s="253"/>
      <c r="AU29" s="233"/>
      <c r="AV29" s="111"/>
      <c r="AW29" s="111"/>
      <c r="AX29" s="113">
        <f t="shared" si="5"/>
        <v>0</v>
      </c>
      <c r="AY29" s="358" t="str">
        <f t="shared" si="44"/>
        <v>C</v>
      </c>
      <c r="AZ29" s="114">
        <f t="shared" si="6"/>
        <v>0</v>
      </c>
      <c r="BA29" s="359" t="str">
        <f t="shared" si="45"/>
        <v>C</v>
      </c>
      <c r="BB29" s="113">
        <f t="shared" si="49"/>
        <v>0</v>
      </c>
      <c r="BC29" s="114">
        <f t="shared" si="7"/>
        <v>0</v>
      </c>
      <c r="BD29" s="114">
        <f t="shared" si="8"/>
        <v>0</v>
      </c>
      <c r="BE29" s="115">
        <f t="shared" si="9"/>
        <v>0</v>
      </c>
      <c r="BF29" s="116">
        <f t="shared" si="1"/>
        <v>0</v>
      </c>
      <c r="BG29" s="508">
        <f t="shared" si="46"/>
        <v>21.881606765327692</v>
      </c>
      <c r="BH29" s="87"/>
      <c r="BI29" s="55">
        <f t="shared" si="2"/>
        <v>7</v>
      </c>
      <c r="BJ29" s="108">
        <f t="shared" si="2"/>
        <v>0</v>
      </c>
      <c r="BK29" s="570">
        <f t="shared" si="47"/>
        <v>0</v>
      </c>
      <c r="BL29" s="571" t="str">
        <f t="shared" si="3"/>
        <v>C</v>
      </c>
      <c r="BM29" s="571">
        <f t="shared" si="48"/>
        <v>0</v>
      </c>
      <c r="BN29" s="572" t="str">
        <f t="shared" si="3"/>
        <v>C</v>
      </c>
      <c r="BO29" s="570">
        <f t="shared" si="10"/>
        <v>0</v>
      </c>
      <c r="BP29" s="571">
        <f t="shared" si="11"/>
        <v>0</v>
      </c>
      <c r="BQ29" s="571">
        <f t="shared" si="12"/>
        <v>0</v>
      </c>
      <c r="BR29" s="572">
        <f t="shared" si="13"/>
        <v>0</v>
      </c>
      <c r="BS29" s="555">
        <f t="shared" si="14"/>
        <v>0</v>
      </c>
      <c r="BT29" s="557">
        <f t="shared" si="15"/>
        <v>0</v>
      </c>
      <c r="BU29" s="558">
        <f t="shared" si="16"/>
        <v>0</v>
      </c>
      <c r="BV29" s="557">
        <f t="shared" si="17"/>
        <v>0</v>
      </c>
      <c r="BW29" s="558">
        <f t="shared" si="18"/>
        <v>0</v>
      </c>
      <c r="BX29" s="557">
        <f t="shared" si="19"/>
        <v>0</v>
      </c>
      <c r="BY29" s="558">
        <f t="shared" si="20"/>
        <v>0</v>
      </c>
      <c r="BZ29" s="557">
        <f t="shared" si="21"/>
        <v>0</v>
      </c>
      <c r="CA29" s="558">
        <f t="shared" si="22"/>
        <v>0</v>
      </c>
      <c r="CB29" s="557">
        <f t="shared" si="23"/>
        <v>0</v>
      </c>
      <c r="CC29" s="558">
        <f t="shared" si="24"/>
        <v>0</v>
      </c>
      <c r="CD29" s="557">
        <f t="shared" si="25"/>
        <v>0</v>
      </c>
      <c r="CE29" s="558">
        <f t="shared" si="26"/>
        <v>0</v>
      </c>
      <c r="CF29" s="556">
        <f t="shared" si="27"/>
        <v>0</v>
      </c>
      <c r="CG29" s="555">
        <f t="shared" si="28"/>
        <v>0</v>
      </c>
      <c r="CH29" s="557">
        <f t="shared" si="29"/>
        <v>0</v>
      </c>
      <c r="CI29" s="558">
        <f t="shared" si="30"/>
        <v>0</v>
      </c>
      <c r="CJ29" s="557">
        <f t="shared" si="31"/>
        <v>0</v>
      </c>
      <c r="CK29" s="558">
        <f t="shared" si="32"/>
        <v>0</v>
      </c>
      <c r="CL29" s="557">
        <f t="shared" si="33"/>
        <v>0</v>
      </c>
      <c r="CM29" s="559">
        <f t="shared" si="34"/>
        <v>0</v>
      </c>
      <c r="CN29" s="560">
        <f t="shared" si="35"/>
        <v>0</v>
      </c>
      <c r="CO29" s="118"/>
      <c r="CP29" s="118"/>
      <c r="CQ29" s="118"/>
      <c r="CR29" s="118"/>
      <c r="CS29" s="118"/>
      <c r="CT29" s="118"/>
      <c r="CU29" s="118"/>
      <c r="CV29" s="118"/>
      <c r="CW29" s="118"/>
      <c r="CX29" s="118"/>
      <c r="CY29" s="118"/>
      <c r="CZ29" s="118"/>
      <c r="DA29" s="118"/>
      <c r="DB29" s="335">
        <v>7</v>
      </c>
      <c r="DC29" s="334">
        <f t="shared" si="36"/>
        <v>7</v>
      </c>
      <c r="DD29" s="352">
        <f t="shared" si="37"/>
        <v>0</v>
      </c>
      <c r="DE29" s="89">
        <f t="shared" si="38"/>
        <v>0</v>
      </c>
      <c r="DF29" s="209">
        <f t="shared" si="39"/>
        <v>21.881606765327692</v>
      </c>
      <c r="DG29" s="90"/>
      <c r="DH29" s="609" t="s">
        <v>246</v>
      </c>
      <c r="DI29" s="610"/>
      <c r="DJ29" s="607">
        <f>COUNTIF($DE$23:$DE$62,"&gt;=21")-COUNTIF($DE$23:$DE$62,"&gt;=31")</f>
        <v>0</v>
      </c>
      <c r="DK29" s="608"/>
      <c r="DL29" s="136"/>
      <c r="DM29" s="119"/>
      <c r="DN29" s="122"/>
      <c r="DO29" s="125"/>
      <c r="DP29" s="125"/>
      <c r="DU29" s="344">
        <f t="shared" si="4"/>
        <v>7</v>
      </c>
      <c r="DV29" s="347">
        <f t="shared" si="4"/>
        <v>0</v>
      </c>
      <c r="DW29" s="91">
        <f t="shared" si="40"/>
        <v>0</v>
      </c>
      <c r="DX29" s="92">
        <f t="shared" si="41"/>
        <v>0</v>
      </c>
      <c r="DY29" s="93">
        <f t="shared" si="42"/>
        <v>0</v>
      </c>
      <c r="EB29" s="123" t="s">
        <v>120</v>
      </c>
      <c r="EC29" s="124" t="s">
        <v>121</v>
      </c>
      <c r="ED29" s="125" t="s">
        <v>122</v>
      </c>
    </row>
    <row r="30" spans="1:136" ht="13.2" customHeight="1" x14ac:dyDescent="0.2">
      <c r="A30" s="95">
        <v>8</v>
      </c>
      <c r="B30" s="96">
        <f>国語!B30</f>
        <v>0</v>
      </c>
      <c r="C30" s="97">
        <f>アンケート集計!AH11</f>
        <v>0</v>
      </c>
      <c r="D30" s="422" t="str">
        <f t="shared" si="43"/>
        <v>C</v>
      </c>
      <c r="E30" s="228"/>
      <c r="F30" s="229"/>
      <c r="G30" s="229"/>
      <c r="H30" s="229"/>
      <c r="I30" s="229"/>
      <c r="J30" s="229"/>
      <c r="K30" s="229"/>
      <c r="L30" s="229"/>
      <c r="M30" s="229"/>
      <c r="N30" s="230"/>
      <c r="O30" s="252"/>
      <c r="P30" s="229"/>
      <c r="Q30" s="229"/>
      <c r="R30" s="229"/>
      <c r="S30" s="230"/>
      <c r="T30" s="252"/>
      <c r="U30" s="230"/>
      <c r="V30" s="252"/>
      <c r="W30" s="230"/>
      <c r="X30" s="252"/>
      <c r="Y30" s="229"/>
      <c r="Z30" s="229"/>
      <c r="AA30" s="229"/>
      <c r="AB30" s="229"/>
      <c r="AC30" s="229"/>
      <c r="AD30" s="229"/>
      <c r="AE30" s="229"/>
      <c r="AF30" s="229"/>
      <c r="AG30" s="230"/>
      <c r="AH30" s="252"/>
      <c r="AI30" s="229"/>
      <c r="AJ30" s="229"/>
      <c r="AK30" s="230"/>
      <c r="AL30" s="252"/>
      <c r="AM30" s="264"/>
      <c r="AN30" s="228"/>
      <c r="AO30" s="229"/>
      <c r="AP30" s="229"/>
      <c r="AQ30" s="229"/>
      <c r="AR30" s="229"/>
      <c r="AS30" s="230"/>
      <c r="AT30" s="252"/>
      <c r="AU30" s="230"/>
      <c r="AV30" s="99"/>
      <c r="AW30" s="99"/>
      <c r="AX30" s="101">
        <f t="shared" si="5"/>
        <v>0</v>
      </c>
      <c r="AY30" s="360" t="str">
        <f t="shared" si="44"/>
        <v>C</v>
      </c>
      <c r="AZ30" s="102">
        <f t="shared" si="6"/>
        <v>0</v>
      </c>
      <c r="BA30" s="361" t="str">
        <f t="shared" si="45"/>
        <v>C</v>
      </c>
      <c r="BB30" s="101">
        <f t="shared" si="49"/>
        <v>0</v>
      </c>
      <c r="BC30" s="102">
        <f t="shared" si="7"/>
        <v>0</v>
      </c>
      <c r="BD30" s="102">
        <f t="shared" si="8"/>
        <v>0</v>
      </c>
      <c r="BE30" s="103">
        <f t="shared" si="9"/>
        <v>0</v>
      </c>
      <c r="BF30" s="104">
        <f t="shared" si="1"/>
        <v>0</v>
      </c>
      <c r="BG30" s="507">
        <f t="shared" si="46"/>
        <v>21.881606765327692</v>
      </c>
      <c r="BH30" s="87"/>
      <c r="BI30" s="95">
        <f t="shared" si="2"/>
        <v>8</v>
      </c>
      <c r="BJ30" s="96">
        <f t="shared" si="2"/>
        <v>0</v>
      </c>
      <c r="BK30" s="561">
        <f t="shared" si="47"/>
        <v>0</v>
      </c>
      <c r="BL30" s="562" t="str">
        <f t="shared" si="3"/>
        <v>C</v>
      </c>
      <c r="BM30" s="562">
        <f t="shared" si="48"/>
        <v>0</v>
      </c>
      <c r="BN30" s="563" t="str">
        <f t="shared" si="3"/>
        <v>C</v>
      </c>
      <c r="BO30" s="561">
        <f t="shared" si="10"/>
        <v>0</v>
      </c>
      <c r="BP30" s="562">
        <f t="shared" si="11"/>
        <v>0</v>
      </c>
      <c r="BQ30" s="562">
        <f t="shared" si="12"/>
        <v>0</v>
      </c>
      <c r="BR30" s="563">
        <f t="shared" si="13"/>
        <v>0</v>
      </c>
      <c r="BS30" s="564">
        <f t="shared" si="14"/>
        <v>0</v>
      </c>
      <c r="BT30" s="566">
        <f t="shared" si="15"/>
        <v>0</v>
      </c>
      <c r="BU30" s="567">
        <f t="shared" si="16"/>
        <v>0</v>
      </c>
      <c r="BV30" s="566">
        <f t="shared" si="17"/>
        <v>0</v>
      </c>
      <c r="BW30" s="567">
        <f t="shared" si="18"/>
        <v>0</v>
      </c>
      <c r="BX30" s="566">
        <f t="shared" si="19"/>
        <v>0</v>
      </c>
      <c r="BY30" s="567">
        <f t="shared" si="20"/>
        <v>0</v>
      </c>
      <c r="BZ30" s="566">
        <f t="shared" si="21"/>
        <v>0</v>
      </c>
      <c r="CA30" s="567">
        <f t="shared" si="22"/>
        <v>0</v>
      </c>
      <c r="CB30" s="566">
        <f t="shared" si="23"/>
        <v>0</v>
      </c>
      <c r="CC30" s="567">
        <f t="shared" si="24"/>
        <v>0</v>
      </c>
      <c r="CD30" s="566">
        <f t="shared" si="25"/>
        <v>0</v>
      </c>
      <c r="CE30" s="567">
        <f t="shared" si="26"/>
        <v>0</v>
      </c>
      <c r="CF30" s="565">
        <f t="shared" si="27"/>
        <v>0</v>
      </c>
      <c r="CG30" s="564">
        <f t="shared" si="28"/>
        <v>0</v>
      </c>
      <c r="CH30" s="566">
        <f t="shared" si="29"/>
        <v>0</v>
      </c>
      <c r="CI30" s="567">
        <f t="shared" si="30"/>
        <v>0</v>
      </c>
      <c r="CJ30" s="566">
        <f t="shared" si="31"/>
        <v>0</v>
      </c>
      <c r="CK30" s="567">
        <f t="shared" si="32"/>
        <v>0</v>
      </c>
      <c r="CL30" s="566">
        <f t="shared" si="33"/>
        <v>0</v>
      </c>
      <c r="CM30" s="568">
        <f t="shared" si="34"/>
        <v>0</v>
      </c>
      <c r="CN30" s="569">
        <f t="shared" si="35"/>
        <v>0</v>
      </c>
      <c r="CO30" s="118"/>
      <c r="CP30" s="118"/>
      <c r="CQ30" s="118"/>
      <c r="CR30" s="118"/>
      <c r="CS30" s="118"/>
      <c r="CT30" s="118"/>
      <c r="CU30" s="118"/>
      <c r="CV30" s="118"/>
      <c r="CW30" s="118"/>
      <c r="CX30" s="118"/>
      <c r="CY30" s="118"/>
      <c r="CZ30" s="118"/>
      <c r="DA30" s="118"/>
      <c r="DB30" s="335">
        <v>8</v>
      </c>
      <c r="DC30" s="334">
        <f t="shared" si="36"/>
        <v>8</v>
      </c>
      <c r="DD30" s="352">
        <f t="shared" si="37"/>
        <v>0</v>
      </c>
      <c r="DE30" s="89">
        <f t="shared" si="38"/>
        <v>0</v>
      </c>
      <c r="DF30" s="209">
        <f t="shared" si="39"/>
        <v>21.881606765327692</v>
      </c>
      <c r="DG30" s="90"/>
      <c r="DH30" s="609" t="s">
        <v>247</v>
      </c>
      <c r="DI30" s="610"/>
      <c r="DJ30" s="607">
        <f>COUNTIF($DE$23:$DE$62,"&gt;=31")-COUNTIF($DE$23:$DE$62,"&gt;=41")</f>
        <v>0</v>
      </c>
      <c r="DK30" s="608"/>
      <c r="DL30" s="136"/>
      <c r="DM30" s="119"/>
      <c r="DN30" s="122"/>
      <c r="DO30" s="125"/>
      <c r="DP30" s="125"/>
      <c r="DU30" s="344">
        <f t="shared" si="4"/>
        <v>8</v>
      </c>
      <c r="DV30" s="347">
        <f t="shared" si="4"/>
        <v>0</v>
      </c>
      <c r="DW30" s="91">
        <f t="shared" si="40"/>
        <v>0</v>
      </c>
      <c r="DX30" s="92">
        <f t="shared" si="41"/>
        <v>0</v>
      </c>
      <c r="DY30" s="93">
        <f t="shared" si="42"/>
        <v>0</v>
      </c>
    </row>
    <row r="31" spans="1:136" ht="13.2" customHeight="1" x14ac:dyDescent="0.2">
      <c r="A31" s="55">
        <v>9</v>
      </c>
      <c r="B31" s="108">
        <f>国語!B31</f>
        <v>0</v>
      </c>
      <c r="C31" s="109">
        <f>アンケート集計!AH12</f>
        <v>0</v>
      </c>
      <c r="D31" s="23" t="str">
        <f t="shared" si="43"/>
        <v>C</v>
      </c>
      <c r="E31" s="231"/>
      <c r="F31" s="232"/>
      <c r="G31" s="232"/>
      <c r="H31" s="232"/>
      <c r="I31" s="232"/>
      <c r="J31" s="232"/>
      <c r="K31" s="232"/>
      <c r="L31" s="232"/>
      <c r="M31" s="232"/>
      <c r="N31" s="233"/>
      <c r="O31" s="253"/>
      <c r="P31" s="232"/>
      <c r="Q31" s="232"/>
      <c r="R31" s="232"/>
      <c r="S31" s="233"/>
      <c r="T31" s="253"/>
      <c r="U31" s="233"/>
      <c r="V31" s="253"/>
      <c r="W31" s="233"/>
      <c r="X31" s="253"/>
      <c r="Y31" s="232"/>
      <c r="Z31" s="232"/>
      <c r="AA31" s="232"/>
      <c r="AB31" s="232"/>
      <c r="AC31" s="232"/>
      <c r="AD31" s="232"/>
      <c r="AE31" s="232"/>
      <c r="AF31" s="232"/>
      <c r="AG31" s="233"/>
      <c r="AH31" s="253"/>
      <c r="AI31" s="232"/>
      <c r="AJ31" s="232"/>
      <c r="AK31" s="233"/>
      <c r="AL31" s="253"/>
      <c r="AM31" s="265"/>
      <c r="AN31" s="231"/>
      <c r="AO31" s="232"/>
      <c r="AP31" s="232"/>
      <c r="AQ31" s="232"/>
      <c r="AR31" s="232"/>
      <c r="AS31" s="233"/>
      <c r="AT31" s="253"/>
      <c r="AU31" s="233"/>
      <c r="AV31" s="111"/>
      <c r="AW31" s="111"/>
      <c r="AX31" s="113">
        <f t="shared" si="5"/>
        <v>0</v>
      </c>
      <c r="AY31" s="358" t="str">
        <f t="shared" si="44"/>
        <v>C</v>
      </c>
      <c r="AZ31" s="114">
        <f t="shared" si="6"/>
        <v>0</v>
      </c>
      <c r="BA31" s="359" t="str">
        <f t="shared" si="45"/>
        <v>C</v>
      </c>
      <c r="BB31" s="113">
        <f t="shared" si="49"/>
        <v>0</v>
      </c>
      <c r="BC31" s="114">
        <f t="shared" si="7"/>
        <v>0</v>
      </c>
      <c r="BD31" s="114">
        <f t="shared" si="8"/>
        <v>0</v>
      </c>
      <c r="BE31" s="115">
        <f t="shared" si="9"/>
        <v>0</v>
      </c>
      <c r="BF31" s="116">
        <f t="shared" si="1"/>
        <v>0</v>
      </c>
      <c r="BG31" s="508">
        <f t="shared" si="46"/>
        <v>21.881606765327692</v>
      </c>
      <c r="BH31" s="87"/>
      <c r="BI31" s="55">
        <f t="shared" si="2"/>
        <v>9</v>
      </c>
      <c r="BJ31" s="108">
        <f t="shared" si="2"/>
        <v>0</v>
      </c>
      <c r="BK31" s="570">
        <f t="shared" si="47"/>
        <v>0</v>
      </c>
      <c r="BL31" s="571" t="str">
        <f t="shared" si="3"/>
        <v>C</v>
      </c>
      <c r="BM31" s="571">
        <f t="shared" si="48"/>
        <v>0</v>
      </c>
      <c r="BN31" s="572" t="str">
        <f t="shared" si="3"/>
        <v>C</v>
      </c>
      <c r="BO31" s="570">
        <f t="shared" si="10"/>
        <v>0</v>
      </c>
      <c r="BP31" s="571">
        <f t="shared" si="11"/>
        <v>0</v>
      </c>
      <c r="BQ31" s="571">
        <f t="shared" si="12"/>
        <v>0</v>
      </c>
      <c r="BR31" s="572">
        <f t="shared" si="13"/>
        <v>0</v>
      </c>
      <c r="BS31" s="555">
        <f t="shared" si="14"/>
        <v>0</v>
      </c>
      <c r="BT31" s="557">
        <f t="shared" si="15"/>
        <v>0</v>
      </c>
      <c r="BU31" s="558">
        <f t="shared" si="16"/>
        <v>0</v>
      </c>
      <c r="BV31" s="557">
        <f t="shared" si="17"/>
        <v>0</v>
      </c>
      <c r="BW31" s="558">
        <f t="shared" si="18"/>
        <v>0</v>
      </c>
      <c r="BX31" s="557">
        <f t="shared" si="19"/>
        <v>0</v>
      </c>
      <c r="BY31" s="558">
        <f t="shared" si="20"/>
        <v>0</v>
      </c>
      <c r="BZ31" s="557">
        <f t="shared" si="21"/>
        <v>0</v>
      </c>
      <c r="CA31" s="558">
        <f t="shared" si="22"/>
        <v>0</v>
      </c>
      <c r="CB31" s="557">
        <f t="shared" si="23"/>
        <v>0</v>
      </c>
      <c r="CC31" s="558">
        <f t="shared" si="24"/>
        <v>0</v>
      </c>
      <c r="CD31" s="557">
        <f t="shared" si="25"/>
        <v>0</v>
      </c>
      <c r="CE31" s="558">
        <f t="shared" si="26"/>
        <v>0</v>
      </c>
      <c r="CF31" s="556">
        <f t="shared" si="27"/>
        <v>0</v>
      </c>
      <c r="CG31" s="555">
        <f t="shared" si="28"/>
        <v>0</v>
      </c>
      <c r="CH31" s="557">
        <f t="shared" si="29"/>
        <v>0</v>
      </c>
      <c r="CI31" s="558">
        <f t="shared" si="30"/>
        <v>0</v>
      </c>
      <c r="CJ31" s="557">
        <f t="shared" si="31"/>
        <v>0</v>
      </c>
      <c r="CK31" s="558">
        <f t="shared" si="32"/>
        <v>0</v>
      </c>
      <c r="CL31" s="557">
        <f t="shared" si="33"/>
        <v>0</v>
      </c>
      <c r="CM31" s="559">
        <f t="shared" si="34"/>
        <v>0</v>
      </c>
      <c r="CN31" s="560">
        <f t="shared" si="35"/>
        <v>0</v>
      </c>
      <c r="CO31" s="118"/>
      <c r="CP31" s="118"/>
      <c r="CQ31" s="118"/>
      <c r="CR31" s="118"/>
      <c r="CS31" s="118"/>
      <c r="CT31" s="118"/>
      <c r="CU31" s="118"/>
      <c r="CV31" s="118"/>
      <c r="CW31" s="118"/>
      <c r="CX31" s="118"/>
      <c r="CY31" s="118"/>
      <c r="CZ31" s="118"/>
      <c r="DA31" s="118"/>
      <c r="DB31" s="335">
        <v>9</v>
      </c>
      <c r="DC31" s="334">
        <f t="shared" si="36"/>
        <v>9</v>
      </c>
      <c r="DD31" s="352">
        <f t="shared" si="37"/>
        <v>0</v>
      </c>
      <c r="DE31" s="89">
        <f t="shared" si="38"/>
        <v>0</v>
      </c>
      <c r="DF31" s="209">
        <f t="shared" si="39"/>
        <v>21.881606765327692</v>
      </c>
      <c r="DG31" s="90"/>
      <c r="DH31" s="609" t="s">
        <v>248</v>
      </c>
      <c r="DI31" s="610"/>
      <c r="DJ31" s="607">
        <f>COUNTIF($DE$23:$DE$62,"&gt;=41")-COUNTIF($DE$23:$DE$62,"&gt;=51")</f>
        <v>0</v>
      </c>
      <c r="DK31" s="608"/>
      <c r="DL31" s="136"/>
      <c r="DM31" s="119"/>
      <c r="DN31" s="122"/>
      <c r="DO31" s="125"/>
      <c r="DU31" s="344">
        <f t="shared" si="4"/>
        <v>9</v>
      </c>
      <c r="DV31" s="347">
        <f t="shared" si="4"/>
        <v>0</v>
      </c>
      <c r="DW31" s="91">
        <f t="shared" si="40"/>
        <v>0</v>
      </c>
      <c r="DX31" s="92">
        <f t="shared" si="41"/>
        <v>0</v>
      </c>
      <c r="DY31" s="93">
        <f t="shared" si="42"/>
        <v>0</v>
      </c>
    </row>
    <row r="32" spans="1:136" ht="13.2" customHeight="1" thickBot="1" x14ac:dyDescent="0.25">
      <c r="A32" s="95">
        <v>10</v>
      </c>
      <c r="B32" s="126">
        <f>国語!B32</f>
        <v>0</v>
      </c>
      <c r="C32" s="127">
        <f>アンケート集計!AH13</f>
        <v>0</v>
      </c>
      <c r="D32" s="424" t="str">
        <f t="shared" si="43"/>
        <v>C</v>
      </c>
      <c r="E32" s="240"/>
      <c r="F32" s="241"/>
      <c r="G32" s="241"/>
      <c r="H32" s="241"/>
      <c r="I32" s="241"/>
      <c r="J32" s="241"/>
      <c r="K32" s="241"/>
      <c r="L32" s="241"/>
      <c r="M32" s="241"/>
      <c r="N32" s="242"/>
      <c r="O32" s="256"/>
      <c r="P32" s="241"/>
      <c r="Q32" s="241"/>
      <c r="R32" s="241"/>
      <c r="S32" s="242"/>
      <c r="T32" s="256"/>
      <c r="U32" s="242"/>
      <c r="V32" s="256"/>
      <c r="W32" s="242"/>
      <c r="X32" s="256"/>
      <c r="Y32" s="241"/>
      <c r="Z32" s="241"/>
      <c r="AA32" s="241"/>
      <c r="AB32" s="241"/>
      <c r="AC32" s="241"/>
      <c r="AD32" s="241"/>
      <c r="AE32" s="241"/>
      <c r="AF32" s="241"/>
      <c r="AG32" s="242"/>
      <c r="AH32" s="256"/>
      <c r="AI32" s="241"/>
      <c r="AJ32" s="241"/>
      <c r="AK32" s="242"/>
      <c r="AL32" s="256"/>
      <c r="AM32" s="268"/>
      <c r="AN32" s="240"/>
      <c r="AO32" s="241"/>
      <c r="AP32" s="241"/>
      <c r="AQ32" s="241"/>
      <c r="AR32" s="241"/>
      <c r="AS32" s="242"/>
      <c r="AT32" s="256"/>
      <c r="AU32" s="242"/>
      <c r="AV32" s="145"/>
      <c r="AW32" s="145"/>
      <c r="AX32" s="215">
        <f t="shared" si="5"/>
        <v>0</v>
      </c>
      <c r="AY32" s="426" t="str">
        <f t="shared" si="44"/>
        <v>C</v>
      </c>
      <c r="AZ32" s="216">
        <f t="shared" si="6"/>
        <v>0</v>
      </c>
      <c r="BA32" s="428" t="str">
        <f t="shared" si="45"/>
        <v>C</v>
      </c>
      <c r="BB32" s="399">
        <f t="shared" si="49"/>
        <v>0</v>
      </c>
      <c r="BC32" s="216">
        <f t="shared" si="7"/>
        <v>0</v>
      </c>
      <c r="BD32" s="216">
        <f t="shared" si="8"/>
        <v>0</v>
      </c>
      <c r="BE32" s="217">
        <f t="shared" si="9"/>
        <v>0</v>
      </c>
      <c r="BF32" s="218">
        <f t="shared" si="1"/>
        <v>0</v>
      </c>
      <c r="BG32" s="509">
        <f t="shared" si="46"/>
        <v>21.881606765327692</v>
      </c>
      <c r="BH32" s="87"/>
      <c r="BI32" s="141">
        <f t="shared" si="2"/>
        <v>10</v>
      </c>
      <c r="BJ32" s="142">
        <f t="shared" si="2"/>
        <v>0</v>
      </c>
      <c r="BK32" s="573">
        <f t="shared" si="47"/>
        <v>0</v>
      </c>
      <c r="BL32" s="574" t="str">
        <f t="shared" si="3"/>
        <v>C</v>
      </c>
      <c r="BM32" s="574">
        <f t="shared" si="48"/>
        <v>0</v>
      </c>
      <c r="BN32" s="575" t="str">
        <f t="shared" si="3"/>
        <v>C</v>
      </c>
      <c r="BO32" s="573">
        <f t="shared" si="10"/>
        <v>0</v>
      </c>
      <c r="BP32" s="574">
        <f t="shared" si="11"/>
        <v>0</v>
      </c>
      <c r="BQ32" s="574">
        <f t="shared" si="12"/>
        <v>0</v>
      </c>
      <c r="BR32" s="575">
        <f t="shared" si="13"/>
        <v>0</v>
      </c>
      <c r="BS32" s="576">
        <f t="shared" si="14"/>
        <v>0</v>
      </c>
      <c r="BT32" s="578">
        <f t="shared" si="15"/>
        <v>0</v>
      </c>
      <c r="BU32" s="579">
        <f t="shared" si="16"/>
        <v>0</v>
      </c>
      <c r="BV32" s="578">
        <f t="shared" si="17"/>
        <v>0</v>
      </c>
      <c r="BW32" s="579">
        <f t="shared" si="18"/>
        <v>0</v>
      </c>
      <c r="BX32" s="578">
        <f t="shared" si="19"/>
        <v>0</v>
      </c>
      <c r="BY32" s="579">
        <f t="shared" si="20"/>
        <v>0</v>
      </c>
      <c r="BZ32" s="578">
        <f t="shared" si="21"/>
        <v>0</v>
      </c>
      <c r="CA32" s="579">
        <f t="shared" si="22"/>
        <v>0</v>
      </c>
      <c r="CB32" s="578">
        <f t="shared" si="23"/>
        <v>0</v>
      </c>
      <c r="CC32" s="579">
        <f t="shared" si="24"/>
        <v>0</v>
      </c>
      <c r="CD32" s="578">
        <f t="shared" si="25"/>
        <v>0</v>
      </c>
      <c r="CE32" s="579">
        <f t="shared" si="26"/>
        <v>0</v>
      </c>
      <c r="CF32" s="577">
        <f t="shared" si="27"/>
        <v>0</v>
      </c>
      <c r="CG32" s="576">
        <f t="shared" si="28"/>
        <v>0</v>
      </c>
      <c r="CH32" s="578">
        <f t="shared" si="29"/>
        <v>0</v>
      </c>
      <c r="CI32" s="579">
        <f t="shared" si="30"/>
        <v>0</v>
      </c>
      <c r="CJ32" s="578">
        <f t="shared" si="31"/>
        <v>0</v>
      </c>
      <c r="CK32" s="579">
        <f t="shared" si="32"/>
        <v>0</v>
      </c>
      <c r="CL32" s="578">
        <f t="shared" si="33"/>
        <v>0</v>
      </c>
      <c r="CM32" s="580">
        <f t="shared" si="34"/>
        <v>0</v>
      </c>
      <c r="CN32" s="581">
        <f t="shared" si="35"/>
        <v>0</v>
      </c>
      <c r="CO32" s="118"/>
      <c r="CP32" s="118"/>
      <c r="CQ32" s="118"/>
      <c r="CR32" s="118"/>
      <c r="CS32" s="118"/>
      <c r="CT32" s="118"/>
      <c r="CU32" s="118"/>
      <c r="CV32" s="118"/>
      <c r="CW32" s="118"/>
      <c r="CX32" s="118"/>
      <c r="CY32" s="118"/>
      <c r="CZ32" s="118"/>
      <c r="DA32" s="118"/>
      <c r="DB32" s="335">
        <v>10</v>
      </c>
      <c r="DC32" s="334">
        <f t="shared" si="36"/>
        <v>10</v>
      </c>
      <c r="DD32" s="352">
        <f t="shared" si="37"/>
        <v>0</v>
      </c>
      <c r="DE32" s="89">
        <f t="shared" si="38"/>
        <v>0</v>
      </c>
      <c r="DF32" s="209">
        <f t="shared" si="39"/>
        <v>21.881606765327692</v>
      </c>
      <c r="DG32" s="90"/>
      <c r="DH32" s="609" t="s">
        <v>249</v>
      </c>
      <c r="DI32" s="610"/>
      <c r="DJ32" s="607">
        <f>COUNTIF($DE$23:$DE$62,"&gt;=51")-COUNTIF($DE$23:$DE$62,"&gt;=61")</f>
        <v>0</v>
      </c>
      <c r="DK32" s="608"/>
      <c r="DL32" s="138"/>
      <c r="DM32" s="119"/>
      <c r="DN32" s="122"/>
      <c r="DO32" s="125"/>
      <c r="DP32" s="125"/>
      <c r="DQ32" s="125"/>
      <c r="DR32" s="125"/>
      <c r="DU32" s="344">
        <f t="shared" si="4"/>
        <v>10</v>
      </c>
      <c r="DV32" s="347">
        <f t="shared" si="4"/>
        <v>0</v>
      </c>
      <c r="DW32" s="91">
        <f t="shared" si="40"/>
        <v>0</v>
      </c>
      <c r="DX32" s="92">
        <f t="shared" si="41"/>
        <v>0</v>
      </c>
      <c r="DY32" s="93">
        <f t="shared" si="42"/>
        <v>0</v>
      </c>
    </row>
    <row r="33" spans="1:140" ht="13.2" customHeight="1" x14ac:dyDescent="0.2">
      <c r="A33" s="55">
        <v>11</v>
      </c>
      <c r="B33" s="78">
        <f>国語!B33</f>
        <v>0</v>
      </c>
      <c r="C33" s="79">
        <f>アンケート集計!AH14</f>
        <v>0</v>
      </c>
      <c r="D33" s="339" t="str">
        <f t="shared" si="43"/>
        <v>C</v>
      </c>
      <c r="E33" s="363"/>
      <c r="F33" s="364"/>
      <c r="G33" s="364"/>
      <c r="H33" s="364"/>
      <c r="I33" s="364"/>
      <c r="J33" s="364"/>
      <c r="K33" s="364"/>
      <c r="L33" s="364"/>
      <c r="M33" s="364"/>
      <c r="N33" s="367"/>
      <c r="O33" s="366"/>
      <c r="P33" s="364"/>
      <c r="Q33" s="364"/>
      <c r="R33" s="364"/>
      <c r="S33" s="367"/>
      <c r="T33" s="366"/>
      <c r="U33" s="367"/>
      <c r="V33" s="366"/>
      <c r="W33" s="367"/>
      <c r="X33" s="366"/>
      <c r="Y33" s="364"/>
      <c r="Z33" s="364"/>
      <c r="AA33" s="364"/>
      <c r="AB33" s="364"/>
      <c r="AC33" s="364"/>
      <c r="AD33" s="364"/>
      <c r="AE33" s="364"/>
      <c r="AF33" s="364"/>
      <c r="AG33" s="367"/>
      <c r="AH33" s="366"/>
      <c r="AI33" s="364"/>
      <c r="AJ33" s="364"/>
      <c r="AK33" s="367"/>
      <c r="AL33" s="366"/>
      <c r="AM33" s="369"/>
      <c r="AN33" s="363"/>
      <c r="AO33" s="364"/>
      <c r="AP33" s="364"/>
      <c r="AQ33" s="364"/>
      <c r="AR33" s="364"/>
      <c r="AS33" s="367"/>
      <c r="AT33" s="366"/>
      <c r="AU33" s="367"/>
      <c r="AV33" s="378"/>
      <c r="AW33" s="378"/>
      <c r="AX33" s="371">
        <f t="shared" si="5"/>
        <v>0</v>
      </c>
      <c r="AY33" s="148" t="str">
        <f t="shared" si="44"/>
        <v>C</v>
      </c>
      <c r="AZ33" s="372">
        <f t="shared" si="6"/>
        <v>0</v>
      </c>
      <c r="BA33" s="147" t="str">
        <f t="shared" si="45"/>
        <v>C</v>
      </c>
      <c r="BB33" s="83">
        <f t="shared" si="49"/>
        <v>0</v>
      </c>
      <c r="BC33" s="372">
        <f t="shared" si="7"/>
        <v>0</v>
      </c>
      <c r="BD33" s="372">
        <f t="shared" si="8"/>
        <v>0</v>
      </c>
      <c r="BE33" s="373">
        <f t="shared" si="9"/>
        <v>0</v>
      </c>
      <c r="BF33" s="374">
        <f t="shared" si="1"/>
        <v>0</v>
      </c>
      <c r="BG33" s="506">
        <f t="shared" si="46"/>
        <v>21.881606765327692</v>
      </c>
      <c r="BH33" s="87"/>
      <c r="BI33" s="375">
        <f t="shared" si="2"/>
        <v>11</v>
      </c>
      <c r="BJ33" s="376">
        <f t="shared" si="2"/>
        <v>0</v>
      </c>
      <c r="BK33" s="582">
        <f t="shared" si="47"/>
        <v>0</v>
      </c>
      <c r="BL33" s="583" t="str">
        <f t="shared" si="3"/>
        <v>C</v>
      </c>
      <c r="BM33" s="583">
        <f t="shared" si="48"/>
        <v>0</v>
      </c>
      <c r="BN33" s="584" t="str">
        <f t="shared" si="3"/>
        <v>C</v>
      </c>
      <c r="BO33" s="582">
        <f t="shared" si="10"/>
        <v>0</v>
      </c>
      <c r="BP33" s="583">
        <f t="shared" si="11"/>
        <v>0</v>
      </c>
      <c r="BQ33" s="583">
        <f t="shared" si="12"/>
        <v>0</v>
      </c>
      <c r="BR33" s="584">
        <f t="shared" si="13"/>
        <v>0</v>
      </c>
      <c r="BS33" s="555">
        <f t="shared" si="14"/>
        <v>0</v>
      </c>
      <c r="BT33" s="557">
        <f t="shared" si="15"/>
        <v>0</v>
      </c>
      <c r="BU33" s="558">
        <f t="shared" si="16"/>
        <v>0</v>
      </c>
      <c r="BV33" s="557">
        <f t="shared" si="17"/>
        <v>0</v>
      </c>
      <c r="BW33" s="558">
        <f t="shared" si="18"/>
        <v>0</v>
      </c>
      <c r="BX33" s="557">
        <f t="shared" si="19"/>
        <v>0</v>
      </c>
      <c r="BY33" s="558">
        <f t="shared" si="20"/>
        <v>0</v>
      </c>
      <c r="BZ33" s="557">
        <f t="shared" si="21"/>
        <v>0</v>
      </c>
      <c r="CA33" s="558">
        <f t="shared" si="22"/>
        <v>0</v>
      </c>
      <c r="CB33" s="557">
        <f t="shared" si="23"/>
        <v>0</v>
      </c>
      <c r="CC33" s="558">
        <f t="shared" si="24"/>
        <v>0</v>
      </c>
      <c r="CD33" s="557">
        <f t="shared" si="25"/>
        <v>0</v>
      </c>
      <c r="CE33" s="558">
        <f t="shared" si="26"/>
        <v>0</v>
      </c>
      <c r="CF33" s="556">
        <f t="shared" si="27"/>
        <v>0</v>
      </c>
      <c r="CG33" s="555">
        <f t="shared" si="28"/>
        <v>0</v>
      </c>
      <c r="CH33" s="557">
        <f t="shared" si="29"/>
        <v>0</v>
      </c>
      <c r="CI33" s="558">
        <f t="shared" si="30"/>
        <v>0</v>
      </c>
      <c r="CJ33" s="557">
        <f t="shared" si="31"/>
        <v>0</v>
      </c>
      <c r="CK33" s="558">
        <f t="shared" si="32"/>
        <v>0</v>
      </c>
      <c r="CL33" s="557">
        <f t="shared" si="33"/>
        <v>0</v>
      </c>
      <c r="CM33" s="559">
        <f t="shared" si="34"/>
        <v>0</v>
      </c>
      <c r="CN33" s="560">
        <f t="shared" si="35"/>
        <v>0</v>
      </c>
      <c r="CO33" s="118"/>
      <c r="CP33" s="118"/>
      <c r="CQ33" s="118"/>
      <c r="CR33" s="118"/>
      <c r="CS33" s="118"/>
      <c r="CT33" s="118"/>
      <c r="CU33" s="118"/>
      <c r="CV33" s="118"/>
      <c r="CW33" s="118"/>
      <c r="CX33" s="118"/>
      <c r="CY33" s="118"/>
      <c r="CZ33" s="118"/>
      <c r="DA33" s="118"/>
      <c r="DB33" s="335">
        <v>11</v>
      </c>
      <c r="DC33" s="334">
        <f t="shared" si="36"/>
        <v>11</v>
      </c>
      <c r="DD33" s="352">
        <f t="shared" si="37"/>
        <v>0</v>
      </c>
      <c r="DE33" s="89">
        <f t="shared" si="38"/>
        <v>0</v>
      </c>
      <c r="DF33" s="209">
        <f t="shared" si="39"/>
        <v>21.881606765327692</v>
      </c>
      <c r="DG33" s="133"/>
      <c r="DH33" s="605" t="s">
        <v>250</v>
      </c>
      <c r="DI33" s="606"/>
      <c r="DJ33" s="607">
        <f>COUNTIF($DE$23:$DE$62,"&gt;=61")-COUNTIF($DE$23:$DE$62,"&gt;=71")</f>
        <v>0</v>
      </c>
      <c r="DK33" s="608"/>
      <c r="DU33" s="344">
        <f t="shared" si="4"/>
        <v>11</v>
      </c>
      <c r="DV33" s="347">
        <f t="shared" si="4"/>
        <v>0</v>
      </c>
      <c r="DW33" s="91">
        <f t="shared" si="40"/>
        <v>0</v>
      </c>
      <c r="DX33" s="92">
        <f t="shared" si="41"/>
        <v>0</v>
      </c>
      <c r="DY33" s="93">
        <f t="shared" si="42"/>
        <v>0</v>
      </c>
    </row>
    <row r="34" spans="1:140" ht="13.2" customHeight="1" x14ac:dyDescent="0.2">
      <c r="A34" s="95">
        <v>12</v>
      </c>
      <c r="B34" s="96">
        <f>国語!B34</f>
        <v>0</v>
      </c>
      <c r="C34" s="97">
        <f>アンケート集計!AH15</f>
        <v>0</v>
      </c>
      <c r="D34" s="422" t="str">
        <f t="shared" si="43"/>
        <v>C</v>
      </c>
      <c r="E34" s="234"/>
      <c r="F34" s="235"/>
      <c r="G34" s="235"/>
      <c r="H34" s="235"/>
      <c r="I34" s="235"/>
      <c r="J34" s="235"/>
      <c r="K34" s="235"/>
      <c r="L34" s="235"/>
      <c r="M34" s="235"/>
      <c r="N34" s="236"/>
      <c r="O34" s="254"/>
      <c r="P34" s="235"/>
      <c r="Q34" s="235"/>
      <c r="R34" s="235"/>
      <c r="S34" s="236"/>
      <c r="T34" s="254"/>
      <c r="U34" s="236"/>
      <c r="V34" s="254"/>
      <c r="W34" s="236"/>
      <c r="X34" s="254"/>
      <c r="Y34" s="235"/>
      <c r="Z34" s="235"/>
      <c r="AA34" s="235"/>
      <c r="AB34" s="235"/>
      <c r="AC34" s="235"/>
      <c r="AD34" s="235"/>
      <c r="AE34" s="235"/>
      <c r="AF34" s="235"/>
      <c r="AG34" s="236"/>
      <c r="AH34" s="254"/>
      <c r="AI34" s="235"/>
      <c r="AJ34" s="235"/>
      <c r="AK34" s="236"/>
      <c r="AL34" s="254"/>
      <c r="AM34" s="266"/>
      <c r="AN34" s="234"/>
      <c r="AO34" s="235"/>
      <c r="AP34" s="235"/>
      <c r="AQ34" s="235"/>
      <c r="AR34" s="235"/>
      <c r="AS34" s="236"/>
      <c r="AT34" s="254"/>
      <c r="AU34" s="236"/>
      <c r="AV34" s="129"/>
      <c r="AW34" s="129"/>
      <c r="AX34" s="101">
        <f t="shared" si="5"/>
        <v>0</v>
      </c>
      <c r="AY34" s="360" t="str">
        <f t="shared" si="44"/>
        <v>C</v>
      </c>
      <c r="AZ34" s="102">
        <f t="shared" si="6"/>
        <v>0</v>
      </c>
      <c r="BA34" s="361" t="str">
        <f t="shared" si="45"/>
        <v>C</v>
      </c>
      <c r="BB34" s="101">
        <f t="shared" si="49"/>
        <v>0</v>
      </c>
      <c r="BC34" s="102">
        <f t="shared" si="7"/>
        <v>0</v>
      </c>
      <c r="BD34" s="102">
        <f t="shared" si="8"/>
        <v>0</v>
      </c>
      <c r="BE34" s="103">
        <f t="shared" si="9"/>
        <v>0</v>
      </c>
      <c r="BF34" s="104">
        <f t="shared" si="1"/>
        <v>0</v>
      </c>
      <c r="BG34" s="507">
        <f t="shared" si="46"/>
        <v>21.881606765327692</v>
      </c>
      <c r="BH34" s="87"/>
      <c r="BI34" s="95">
        <f t="shared" si="2"/>
        <v>12</v>
      </c>
      <c r="BJ34" s="96">
        <f t="shared" si="2"/>
        <v>0</v>
      </c>
      <c r="BK34" s="561">
        <f t="shared" si="47"/>
        <v>0</v>
      </c>
      <c r="BL34" s="562" t="str">
        <f t="shared" si="3"/>
        <v>C</v>
      </c>
      <c r="BM34" s="562">
        <f t="shared" si="48"/>
        <v>0</v>
      </c>
      <c r="BN34" s="563" t="str">
        <f t="shared" si="3"/>
        <v>C</v>
      </c>
      <c r="BO34" s="561">
        <f t="shared" si="10"/>
        <v>0</v>
      </c>
      <c r="BP34" s="562">
        <f t="shared" si="11"/>
        <v>0</v>
      </c>
      <c r="BQ34" s="562">
        <f t="shared" si="12"/>
        <v>0</v>
      </c>
      <c r="BR34" s="563">
        <f t="shared" si="13"/>
        <v>0</v>
      </c>
      <c r="BS34" s="564">
        <f t="shared" si="14"/>
        <v>0</v>
      </c>
      <c r="BT34" s="566">
        <f t="shared" si="15"/>
        <v>0</v>
      </c>
      <c r="BU34" s="567">
        <f t="shared" si="16"/>
        <v>0</v>
      </c>
      <c r="BV34" s="566">
        <f t="shared" si="17"/>
        <v>0</v>
      </c>
      <c r="BW34" s="567">
        <f t="shared" si="18"/>
        <v>0</v>
      </c>
      <c r="BX34" s="566">
        <f t="shared" si="19"/>
        <v>0</v>
      </c>
      <c r="BY34" s="567">
        <f t="shared" si="20"/>
        <v>0</v>
      </c>
      <c r="BZ34" s="566">
        <f t="shared" si="21"/>
        <v>0</v>
      </c>
      <c r="CA34" s="567">
        <f t="shared" si="22"/>
        <v>0</v>
      </c>
      <c r="CB34" s="566">
        <f t="shared" si="23"/>
        <v>0</v>
      </c>
      <c r="CC34" s="567">
        <f t="shared" si="24"/>
        <v>0</v>
      </c>
      <c r="CD34" s="566">
        <f t="shared" si="25"/>
        <v>0</v>
      </c>
      <c r="CE34" s="567">
        <f t="shared" si="26"/>
        <v>0</v>
      </c>
      <c r="CF34" s="565">
        <f t="shared" si="27"/>
        <v>0</v>
      </c>
      <c r="CG34" s="564">
        <f t="shared" si="28"/>
        <v>0</v>
      </c>
      <c r="CH34" s="566">
        <f t="shared" si="29"/>
        <v>0</v>
      </c>
      <c r="CI34" s="567">
        <f t="shared" si="30"/>
        <v>0</v>
      </c>
      <c r="CJ34" s="566">
        <f t="shared" si="31"/>
        <v>0</v>
      </c>
      <c r="CK34" s="567">
        <f t="shared" si="32"/>
        <v>0</v>
      </c>
      <c r="CL34" s="566">
        <f t="shared" si="33"/>
        <v>0</v>
      </c>
      <c r="CM34" s="568">
        <f t="shared" si="34"/>
        <v>0</v>
      </c>
      <c r="CN34" s="569">
        <f t="shared" si="35"/>
        <v>0</v>
      </c>
      <c r="CO34" s="118"/>
      <c r="CP34" s="118"/>
      <c r="CQ34" s="118"/>
      <c r="CR34" s="118"/>
      <c r="CS34" s="118"/>
      <c r="CT34" s="118"/>
      <c r="CU34" s="118"/>
      <c r="CV34" s="118"/>
      <c r="CW34" s="118"/>
      <c r="CX34" s="118"/>
      <c r="CY34" s="118"/>
      <c r="CZ34" s="118"/>
      <c r="DA34" s="118"/>
      <c r="DB34" s="335">
        <v>12</v>
      </c>
      <c r="DC34" s="334">
        <f t="shared" si="36"/>
        <v>12</v>
      </c>
      <c r="DD34" s="352">
        <f t="shared" si="37"/>
        <v>0</v>
      </c>
      <c r="DE34" s="89">
        <f t="shared" si="38"/>
        <v>0</v>
      </c>
      <c r="DF34" s="209">
        <f t="shared" si="39"/>
        <v>21.881606765327692</v>
      </c>
      <c r="DG34" s="133"/>
      <c r="DH34" s="605" t="s">
        <v>251</v>
      </c>
      <c r="DI34" s="606"/>
      <c r="DJ34" s="607">
        <f>COUNTIF($DE$23:$DE$62,"&gt;=71")-COUNTIF($DE$23:$DE$62,"&gt;=81")</f>
        <v>0</v>
      </c>
      <c r="DK34" s="608"/>
      <c r="DU34" s="344">
        <f t="shared" si="4"/>
        <v>12</v>
      </c>
      <c r="DV34" s="347">
        <f t="shared" si="4"/>
        <v>0</v>
      </c>
      <c r="DW34" s="91">
        <f t="shared" si="40"/>
        <v>0</v>
      </c>
      <c r="DX34" s="92">
        <f t="shared" si="41"/>
        <v>0</v>
      </c>
      <c r="DY34" s="93">
        <f t="shared" si="42"/>
        <v>0</v>
      </c>
      <c r="EA34" s="134"/>
    </row>
    <row r="35" spans="1:140" ht="13.2" customHeight="1" x14ac:dyDescent="0.2">
      <c r="A35" s="55">
        <v>13</v>
      </c>
      <c r="B35" s="108">
        <f>国語!B35</f>
        <v>0</v>
      </c>
      <c r="C35" s="109">
        <f>アンケート集計!AH16</f>
        <v>0</v>
      </c>
      <c r="D35" s="23" t="str">
        <f t="shared" si="43"/>
        <v>C</v>
      </c>
      <c r="E35" s="237"/>
      <c r="F35" s="238"/>
      <c r="G35" s="238"/>
      <c r="H35" s="238"/>
      <c r="I35" s="238"/>
      <c r="J35" s="238"/>
      <c r="K35" s="238"/>
      <c r="L35" s="238"/>
      <c r="M35" s="238"/>
      <c r="N35" s="239"/>
      <c r="O35" s="255"/>
      <c r="P35" s="238"/>
      <c r="Q35" s="238"/>
      <c r="R35" s="238"/>
      <c r="S35" s="239"/>
      <c r="T35" s="255"/>
      <c r="U35" s="239"/>
      <c r="V35" s="255"/>
      <c r="W35" s="239"/>
      <c r="X35" s="255"/>
      <c r="Y35" s="238"/>
      <c r="Z35" s="238"/>
      <c r="AA35" s="238"/>
      <c r="AB35" s="238"/>
      <c r="AC35" s="238"/>
      <c r="AD35" s="238"/>
      <c r="AE35" s="238"/>
      <c r="AF35" s="238"/>
      <c r="AG35" s="239"/>
      <c r="AH35" s="255"/>
      <c r="AI35" s="238"/>
      <c r="AJ35" s="238"/>
      <c r="AK35" s="239"/>
      <c r="AL35" s="255"/>
      <c r="AM35" s="267"/>
      <c r="AN35" s="237"/>
      <c r="AO35" s="238"/>
      <c r="AP35" s="238"/>
      <c r="AQ35" s="238"/>
      <c r="AR35" s="238"/>
      <c r="AS35" s="239"/>
      <c r="AT35" s="255"/>
      <c r="AU35" s="239"/>
      <c r="AV35" s="132"/>
      <c r="AW35" s="132"/>
      <c r="AX35" s="113">
        <f t="shared" si="5"/>
        <v>0</v>
      </c>
      <c r="AY35" s="358" t="str">
        <f t="shared" si="44"/>
        <v>C</v>
      </c>
      <c r="AZ35" s="114">
        <f t="shared" si="6"/>
        <v>0</v>
      </c>
      <c r="BA35" s="359" t="str">
        <f t="shared" si="45"/>
        <v>C</v>
      </c>
      <c r="BB35" s="113">
        <f t="shared" si="49"/>
        <v>0</v>
      </c>
      <c r="BC35" s="114">
        <f t="shared" si="7"/>
        <v>0</v>
      </c>
      <c r="BD35" s="114">
        <f t="shared" si="8"/>
        <v>0</v>
      </c>
      <c r="BE35" s="115">
        <f t="shared" si="9"/>
        <v>0</v>
      </c>
      <c r="BF35" s="116">
        <f t="shared" si="1"/>
        <v>0</v>
      </c>
      <c r="BG35" s="508">
        <f t="shared" si="46"/>
        <v>21.881606765327692</v>
      </c>
      <c r="BH35" s="87"/>
      <c r="BI35" s="55">
        <f t="shared" si="2"/>
        <v>13</v>
      </c>
      <c r="BJ35" s="108">
        <f t="shared" si="2"/>
        <v>0</v>
      </c>
      <c r="BK35" s="570">
        <f t="shared" si="47"/>
        <v>0</v>
      </c>
      <c r="BL35" s="571" t="str">
        <f t="shared" si="3"/>
        <v>C</v>
      </c>
      <c r="BM35" s="571">
        <f t="shared" si="48"/>
        <v>0</v>
      </c>
      <c r="BN35" s="572" t="str">
        <f t="shared" si="3"/>
        <v>C</v>
      </c>
      <c r="BO35" s="570">
        <f t="shared" si="10"/>
        <v>0</v>
      </c>
      <c r="BP35" s="571">
        <f t="shared" si="11"/>
        <v>0</v>
      </c>
      <c r="BQ35" s="571">
        <f t="shared" si="12"/>
        <v>0</v>
      </c>
      <c r="BR35" s="572">
        <f t="shared" si="13"/>
        <v>0</v>
      </c>
      <c r="BS35" s="555">
        <f t="shared" si="14"/>
        <v>0</v>
      </c>
      <c r="BT35" s="557">
        <f t="shared" si="15"/>
        <v>0</v>
      </c>
      <c r="BU35" s="558">
        <f t="shared" si="16"/>
        <v>0</v>
      </c>
      <c r="BV35" s="557">
        <f t="shared" si="17"/>
        <v>0</v>
      </c>
      <c r="BW35" s="558">
        <f t="shared" si="18"/>
        <v>0</v>
      </c>
      <c r="BX35" s="557">
        <f t="shared" si="19"/>
        <v>0</v>
      </c>
      <c r="BY35" s="558">
        <f t="shared" si="20"/>
        <v>0</v>
      </c>
      <c r="BZ35" s="557">
        <f t="shared" si="21"/>
        <v>0</v>
      </c>
      <c r="CA35" s="558">
        <f t="shared" si="22"/>
        <v>0</v>
      </c>
      <c r="CB35" s="557">
        <f t="shared" si="23"/>
        <v>0</v>
      </c>
      <c r="CC35" s="558">
        <f t="shared" si="24"/>
        <v>0</v>
      </c>
      <c r="CD35" s="557">
        <f t="shared" si="25"/>
        <v>0</v>
      </c>
      <c r="CE35" s="558">
        <f t="shared" si="26"/>
        <v>0</v>
      </c>
      <c r="CF35" s="556">
        <f t="shared" si="27"/>
        <v>0</v>
      </c>
      <c r="CG35" s="555">
        <f t="shared" si="28"/>
        <v>0</v>
      </c>
      <c r="CH35" s="557">
        <f t="shared" si="29"/>
        <v>0</v>
      </c>
      <c r="CI35" s="558">
        <f t="shared" si="30"/>
        <v>0</v>
      </c>
      <c r="CJ35" s="557">
        <f t="shared" si="31"/>
        <v>0</v>
      </c>
      <c r="CK35" s="558">
        <f t="shared" si="32"/>
        <v>0</v>
      </c>
      <c r="CL35" s="557">
        <f t="shared" si="33"/>
        <v>0</v>
      </c>
      <c r="CM35" s="559">
        <f t="shared" si="34"/>
        <v>0</v>
      </c>
      <c r="CN35" s="560">
        <f t="shared" si="35"/>
        <v>0</v>
      </c>
      <c r="CO35" s="118"/>
      <c r="CP35" s="118"/>
      <c r="CQ35" s="118"/>
      <c r="CR35" s="118"/>
      <c r="CS35" s="118"/>
      <c r="CT35" s="118"/>
      <c r="CU35" s="118"/>
      <c r="CV35" s="118"/>
      <c r="CW35" s="118"/>
      <c r="CX35" s="118"/>
      <c r="CY35" s="118"/>
      <c r="CZ35" s="118"/>
      <c r="DA35" s="118"/>
      <c r="DB35" s="335">
        <v>13</v>
      </c>
      <c r="DC35" s="334">
        <f t="shared" si="36"/>
        <v>13</v>
      </c>
      <c r="DD35" s="352">
        <f t="shared" si="37"/>
        <v>0</v>
      </c>
      <c r="DE35" s="89">
        <f t="shared" si="38"/>
        <v>0</v>
      </c>
      <c r="DF35" s="209">
        <f t="shared" si="39"/>
        <v>21.881606765327692</v>
      </c>
      <c r="DG35" s="133"/>
      <c r="DH35" s="609" t="s">
        <v>252</v>
      </c>
      <c r="DI35" s="610"/>
      <c r="DJ35" s="607">
        <f>COUNTIF($DE$23:$DE$62,"&gt;=81")-COUNTIF($DE$23:$DE$62,"&gt;=91")</f>
        <v>0</v>
      </c>
      <c r="DK35" s="608"/>
      <c r="DU35" s="344">
        <f t="shared" si="4"/>
        <v>13</v>
      </c>
      <c r="DV35" s="347">
        <f t="shared" si="4"/>
        <v>0</v>
      </c>
      <c r="DW35" s="91">
        <f t="shared" si="40"/>
        <v>0</v>
      </c>
      <c r="DX35" s="92">
        <f t="shared" si="41"/>
        <v>0</v>
      </c>
      <c r="DY35" s="93">
        <f t="shared" si="42"/>
        <v>0</v>
      </c>
      <c r="EA35" s="121"/>
    </row>
    <row r="36" spans="1:140" ht="13.2" customHeight="1" thickBot="1" x14ac:dyDescent="0.25">
      <c r="A36" s="95">
        <v>14</v>
      </c>
      <c r="B36" s="96">
        <f>国語!B36</f>
        <v>0</v>
      </c>
      <c r="C36" s="97">
        <f>アンケート集計!AH17</f>
        <v>0</v>
      </c>
      <c r="D36" s="422" t="str">
        <f t="shared" si="43"/>
        <v>C</v>
      </c>
      <c r="E36" s="234"/>
      <c r="F36" s="235"/>
      <c r="G36" s="235"/>
      <c r="H36" s="235"/>
      <c r="I36" s="235"/>
      <c r="J36" s="235"/>
      <c r="K36" s="235"/>
      <c r="L36" s="235"/>
      <c r="M36" s="235"/>
      <c r="N36" s="236"/>
      <c r="O36" s="254"/>
      <c r="P36" s="235"/>
      <c r="Q36" s="235"/>
      <c r="R36" s="235"/>
      <c r="S36" s="236"/>
      <c r="T36" s="254"/>
      <c r="U36" s="236"/>
      <c r="V36" s="254"/>
      <c r="W36" s="236"/>
      <c r="X36" s="254"/>
      <c r="Y36" s="235"/>
      <c r="Z36" s="235"/>
      <c r="AA36" s="235"/>
      <c r="AB36" s="235"/>
      <c r="AC36" s="235"/>
      <c r="AD36" s="235"/>
      <c r="AE36" s="235"/>
      <c r="AF36" s="235"/>
      <c r="AG36" s="236"/>
      <c r="AH36" s="254"/>
      <c r="AI36" s="235"/>
      <c r="AJ36" s="235"/>
      <c r="AK36" s="236"/>
      <c r="AL36" s="254"/>
      <c r="AM36" s="266"/>
      <c r="AN36" s="234"/>
      <c r="AO36" s="235"/>
      <c r="AP36" s="235"/>
      <c r="AQ36" s="235"/>
      <c r="AR36" s="235"/>
      <c r="AS36" s="236"/>
      <c r="AT36" s="254"/>
      <c r="AU36" s="236"/>
      <c r="AV36" s="129"/>
      <c r="AW36" s="129"/>
      <c r="AX36" s="101">
        <f t="shared" si="5"/>
        <v>0</v>
      </c>
      <c r="AY36" s="360" t="str">
        <f t="shared" si="44"/>
        <v>C</v>
      </c>
      <c r="AZ36" s="102">
        <f t="shared" si="6"/>
        <v>0</v>
      </c>
      <c r="BA36" s="361" t="str">
        <f t="shared" si="45"/>
        <v>C</v>
      </c>
      <c r="BB36" s="101">
        <f t="shared" si="49"/>
        <v>0</v>
      </c>
      <c r="BC36" s="102">
        <f t="shared" si="7"/>
        <v>0</v>
      </c>
      <c r="BD36" s="102">
        <f t="shared" si="8"/>
        <v>0</v>
      </c>
      <c r="BE36" s="103">
        <f t="shared" si="9"/>
        <v>0</v>
      </c>
      <c r="BF36" s="104">
        <f t="shared" si="1"/>
        <v>0</v>
      </c>
      <c r="BG36" s="507">
        <f t="shared" si="46"/>
        <v>21.881606765327692</v>
      </c>
      <c r="BH36" s="87"/>
      <c r="BI36" s="95">
        <f t="shared" si="2"/>
        <v>14</v>
      </c>
      <c r="BJ36" s="96">
        <f t="shared" si="2"/>
        <v>0</v>
      </c>
      <c r="BK36" s="561">
        <f t="shared" si="47"/>
        <v>0</v>
      </c>
      <c r="BL36" s="562" t="str">
        <f t="shared" si="3"/>
        <v>C</v>
      </c>
      <c r="BM36" s="562">
        <f t="shared" si="48"/>
        <v>0</v>
      </c>
      <c r="BN36" s="563" t="str">
        <f t="shared" si="3"/>
        <v>C</v>
      </c>
      <c r="BO36" s="561">
        <f t="shared" si="10"/>
        <v>0</v>
      </c>
      <c r="BP36" s="562">
        <f t="shared" si="11"/>
        <v>0</v>
      </c>
      <c r="BQ36" s="562">
        <f t="shared" si="12"/>
        <v>0</v>
      </c>
      <c r="BR36" s="563">
        <f t="shared" si="13"/>
        <v>0</v>
      </c>
      <c r="BS36" s="564">
        <f t="shared" si="14"/>
        <v>0</v>
      </c>
      <c r="BT36" s="566">
        <f t="shared" si="15"/>
        <v>0</v>
      </c>
      <c r="BU36" s="567">
        <f t="shared" si="16"/>
        <v>0</v>
      </c>
      <c r="BV36" s="566">
        <f t="shared" si="17"/>
        <v>0</v>
      </c>
      <c r="BW36" s="567">
        <f t="shared" si="18"/>
        <v>0</v>
      </c>
      <c r="BX36" s="566">
        <f t="shared" si="19"/>
        <v>0</v>
      </c>
      <c r="BY36" s="567">
        <f t="shared" si="20"/>
        <v>0</v>
      </c>
      <c r="BZ36" s="566">
        <f t="shared" si="21"/>
        <v>0</v>
      </c>
      <c r="CA36" s="567">
        <f t="shared" si="22"/>
        <v>0</v>
      </c>
      <c r="CB36" s="566">
        <f t="shared" si="23"/>
        <v>0</v>
      </c>
      <c r="CC36" s="567">
        <f t="shared" si="24"/>
        <v>0</v>
      </c>
      <c r="CD36" s="566">
        <f t="shared" si="25"/>
        <v>0</v>
      </c>
      <c r="CE36" s="567">
        <f t="shared" si="26"/>
        <v>0</v>
      </c>
      <c r="CF36" s="565">
        <f t="shared" si="27"/>
        <v>0</v>
      </c>
      <c r="CG36" s="564">
        <f t="shared" si="28"/>
        <v>0</v>
      </c>
      <c r="CH36" s="566">
        <f t="shared" si="29"/>
        <v>0</v>
      </c>
      <c r="CI36" s="567">
        <f t="shared" si="30"/>
        <v>0</v>
      </c>
      <c r="CJ36" s="566">
        <f t="shared" si="31"/>
        <v>0</v>
      </c>
      <c r="CK36" s="567">
        <f t="shared" si="32"/>
        <v>0</v>
      </c>
      <c r="CL36" s="566">
        <f t="shared" si="33"/>
        <v>0</v>
      </c>
      <c r="CM36" s="568">
        <f t="shared" si="34"/>
        <v>0</v>
      </c>
      <c r="CN36" s="569">
        <f t="shared" si="35"/>
        <v>0</v>
      </c>
      <c r="CO36" s="118"/>
      <c r="CP36" s="118"/>
      <c r="CQ36" s="118"/>
      <c r="CR36" s="118"/>
      <c r="CS36" s="118"/>
      <c r="CT36" s="118"/>
      <c r="CU36" s="118"/>
      <c r="CV36" s="118"/>
      <c r="CW36" s="118"/>
      <c r="CX36" s="118"/>
      <c r="CY36" s="118"/>
      <c r="CZ36" s="118"/>
      <c r="DA36" s="118"/>
      <c r="DB36" s="335">
        <v>14</v>
      </c>
      <c r="DC36" s="334">
        <f t="shared" si="36"/>
        <v>14</v>
      </c>
      <c r="DD36" s="352">
        <f t="shared" si="37"/>
        <v>0</v>
      </c>
      <c r="DE36" s="89">
        <f t="shared" si="38"/>
        <v>0</v>
      </c>
      <c r="DF36" s="209">
        <f t="shared" si="39"/>
        <v>21.881606765327692</v>
      </c>
      <c r="DG36" s="133"/>
      <c r="DH36" s="611" t="s">
        <v>253</v>
      </c>
      <c r="DI36" s="612"/>
      <c r="DJ36" s="613">
        <f>COUNTIF($DE$23:$DE$62,"&gt;=91")-COUNTIF($DE$23:$DE$62,"&gt;=101")</f>
        <v>0</v>
      </c>
      <c r="DK36" s="614"/>
      <c r="DU36" s="344">
        <f t="shared" si="4"/>
        <v>14</v>
      </c>
      <c r="DV36" s="347">
        <f t="shared" si="4"/>
        <v>0</v>
      </c>
      <c r="DW36" s="91">
        <f t="shared" si="40"/>
        <v>0</v>
      </c>
      <c r="DX36" s="92">
        <f t="shared" si="41"/>
        <v>0</v>
      </c>
      <c r="DY36" s="93">
        <f t="shared" si="42"/>
        <v>0</v>
      </c>
    </row>
    <row r="37" spans="1:140" ht="13.2" customHeight="1" thickBot="1" x14ac:dyDescent="0.25">
      <c r="A37" s="55">
        <v>15</v>
      </c>
      <c r="B37" s="108">
        <f>国語!B37</f>
        <v>0</v>
      </c>
      <c r="C37" s="109">
        <f>アンケート集計!AH18</f>
        <v>0</v>
      </c>
      <c r="D37" s="23" t="str">
        <f t="shared" si="43"/>
        <v>C</v>
      </c>
      <c r="E37" s="237"/>
      <c r="F37" s="238"/>
      <c r="G37" s="238"/>
      <c r="H37" s="238"/>
      <c r="I37" s="238"/>
      <c r="J37" s="238"/>
      <c r="K37" s="238"/>
      <c r="L37" s="238"/>
      <c r="M37" s="238"/>
      <c r="N37" s="239"/>
      <c r="O37" s="255"/>
      <c r="P37" s="238"/>
      <c r="Q37" s="238"/>
      <c r="R37" s="238"/>
      <c r="S37" s="239"/>
      <c r="T37" s="255"/>
      <c r="U37" s="239"/>
      <c r="V37" s="255"/>
      <c r="W37" s="239"/>
      <c r="X37" s="255"/>
      <c r="Y37" s="238"/>
      <c r="Z37" s="238"/>
      <c r="AA37" s="238"/>
      <c r="AB37" s="238"/>
      <c r="AC37" s="238"/>
      <c r="AD37" s="238"/>
      <c r="AE37" s="238"/>
      <c r="AF37" s="238"/>
      <c r="AG37" s="239"/>
      <c r="AH37" s="255"/>
      <c r="AI37" s="238"/>
      <c r="AJ37" s="238"/>
      <c r="AK37" s="239"/>
      <c r="AL37" s="255"/>
      <c r="AM37" s="267"/>
      <c r="AN37" s="237"/>
      <c r="AO37" s="238"/>
      <c r="AP37" s="238"/>
      <c r="AQ37" s="238"/>
      <c r="AR37" s="238"/>
      <c r="AS37" s="239"/>
      <c r="AT37" s="255"/>
      <c r="AU37" s="239"/>
      <c r="AV37" s="132"/>
      <c r="AW37" s="132"/>
      <c r="AX37" s="113">
        <f t="shared" si="5"/>
        <v>0</v>
      </c>
      <c r="AY37" s="358" t="str">
        <f t="shared" si="44"/>
        <v>C</v>
      </c>
      <c r="AZ37" s="114">
        <f t="shared" si="6"/>
        <v>0</v>
      </c>
      <c r="BA37" s="359" t="str">
        <f t="shared" si="45"/>
        <v>C</v>
      </c>
      <c r="BB37" s="113">
        <f t="shared" si="49"/>
        <v>0</v>
      </c>
      <c r="BC37" s="114">
        <f t="shared" si="7"/>
        <v>0</v>
      </c>
      <c r="BD37" s="114">
        <f t="shared" si="8"/>
        <v>0</v>
      </c>
      <c r="BE37" s="115">
        <f t="shared" si="9"/>
        <v>0</v>
      </c>
      <c r="BF37" s="116">
        <f t="shared" si="1"/>
        <v>0</v>
      </c>
      <c r="BG37" s="508">
        <f t="shared" si="46"/>
        <v>21.881606765327692</v>
      </c>
      <c r="BH37" s="87"/>
      <c r="BI37" s="55">
        <f t="shared" si="2"/>
        <v>15</v>
      </c>
      <c r="BJ37" s="108">
        <f t="shared" si="2"/>
        <v>0</v>
      </c>
      <c r="BK37" s="570">
        <f t="shared" si="47"/>
        <v>0</v>
      </c>
      <c r="BL37" s="571" t="str">
        <f t="shared" si="3"/>
        <v>C</v>
      </c>
      <c r="BM37" s="571">
        <f t="shared" si="48"/>
        <v>0</v>
      </c>
      <c r="BN37" s="572" t="str">
        <f t="shared" si="3"/>
        <v>C</v>
      </c>
      <c r="BO37" s="570">
        <f t="shared" si="10"/>
        <v>0</v>
      </c>
      <c r="BP37" s="571">
        <f t="shared" si="11"/>
        <v>0</v>
      </c>
      <c r="BQ37" s="571">
        <f t="shared" si="12"/>
        <v>0</v>
      </c>
      <c r="BR37" s="572">
        <f t="shared" si="13"/>
        <v>0</v>
      </c>
      <c r="BS37" s="555">
        <f t="shared" si="14"/>
        <v>0</v>
      </c>
      <c r="BT37" s="557">
        <f t="shared" si="15"/>
        <v>0</v>
      </c>
      <c r="BU37" s="558">
        <f t="shared" si="16"/>
        <v>0</v>
      </c>
      <c r="BV37" s="557">
        <f t="shared" si="17"/>
        <v>0</v>
      </c>
      <c r="BW37" s="558">
        <f t="shared" si="18"/>
        <v>0</v>
      </c>
      <c r="BX37" s="557">
        <f t="shared" si="19"/>
        <v>0</v>
      </c>
      <c r="BY37" s="558">
        <f t="shared" si="20"/>
        <v>0</v>
      </c>
      <c r="BZ37" s="557">
        <f t="shared" si="21"/>
        <v>0</v>
      </c>
      <c r="CA37" s="558">
        <f t="shared" si="22"/>
        <v>0</v>
      </c>
      <c r="CB37" s="557">
        <f t="shared" si="23"/>
        <v>0</v>
      </c>
      <c r="CC37" s="558">
        <f t="shared" si="24"/>
        <v>0</v>
      </c>
      <c r="CD37" s="557">
        <f t="shared" si="25"/>
        <v>0</v>
      </c>
      <c r="CE37" s="558">
        <f t="shared" si="26"/>
        <v>0</v>
      </c>
      <c r="CF37" s="556">
        <f t="shared" si="27"/>
        <v>0</v>
      </c>
      <c r="CG37" s="555">
        <f t="shared" si="28"/>
        <v>0</v>
      </c>
      <c r="CH37" s="557">
        <f t="shared" si="29"/>
        <v>0</v>
      </c>
      <c r="CI37" s="558">
        <f t="shared" si="30"/>
        <v>0</v>
      </c>
      <c r="CJ37" s="557">
        <f t="shared" si="31"/>
        <v>0</v>
      </c>
      <c r="CK37" s="558">
        <f t="shared" si="32"/>
        <v>0</v>
      </c>
      <c r="CL37" s="557">
        <f t="shared" si="33"/>
        <v>0</v>
      </c>
      <c r="CM37" s="559">
        <f t="shared" si="34"/>
        <v>0</v>
      </c>
      <c r="CN37" s="560">
        <f t="shared" si="35"/>
        <v>0</v>
      </c>
      <c r="CO37" s="118"/>
      <c r="CP37" s="118"/>
      <c r="CQ37" s="118"/>
      <c r="CR37" s="118"/>
      <c r="CS37" s="118"/>
      <c r="CT37" s="118"/>
      <c r="CU37" s="118"/>
      <c r="CV37" s="118"/>
      <c r="CW37" s="118"/>
      <c r="CX37" s="118"/>
      <c r="CY37" s="118"/>
      <c r="CZ37" s="118"/>
      <c r="DA37" s="118"/>
      <c r="DB37" s="335">
        <v>15</v>
      </c>
      <c r="DC37" s="334">
        <f t="shared" si="36"/>
        <v>15</v>
      </c>
      <c r="DD37" s="352">
        <f t="shared" si="37"/>
        <v>0</v>
      </c>
      <c r="DE37" s="89">
        <f t="shared" si="38"/>
        <v>0</v>
      </c>
      <c r="DF37" s="209">
        <f t="shared" si="39"/>
        <v>21.881606765327692</v>
      </c>
      <c r="DG37" s="133"/>
      <c r="DH37" s="615" t="s">
        <v>254</v>
      </c>
      <c r="DI37" s="616"/>
      <c r="DJ37" s="617">
        <f>SUM(DJ27:DK36)</f>
        <v>40</v>
      </c>
      <c r="DK37" s="618"/>
      <c r="DU37" s="344">
        <f t="shared" si="4"/>
        <v>15</v>
      </c>
      <c r="DV37" s="347">
        <f t="shared" si="4"/>
        <v>0</v>
      </c>
      <c r="DW37" s="91">
        <f t="shared" si="40"/>
        <v>0</v>
      </c>
      <c r="DX37" s="92">
        <f t="shared" si="41"/>
        <v>0</v>
      </c>
      <c r="DY37" s="93">
        <f t="shared" si="42"/>
        <v>0</v>
      </c>
    </row>
    <row r="38" spans="1:140" ht="13.2" customHeight="1" x14ac:dyDescent="0.2">
      <c r="A38" s="95">
        <v>16</v>
      </c>
      <c r="B38" s="96">
        <f>国語!B38</f>
        <v>0</v>
      </c>
      <c r="C38" s="97">
        <f>アンケート集計!AH19</f>
        <v>0</v>
      </c>
      <c r="D38" s="422" t="str">
        <f t="shared" si="43"/>
        <v>C</v>
      </c>
      <c r="E38" s="234"/>
      <c r="F38" s="235"/>
      <c r="G38" s="235"/>
      <c r="H38" s="235"/>
      <c r="I38" s="235"/>
      <c r="J38" s="235"/>
      <c r="K38" s="235"/>
      <c r="L38" s="235"/>
      <c r="M38" s="235"/>
      <c r="N38" s="236"/>
      <c r="O38" s="254"/>
      <c r="P38" s="235"/>
      <c r="Q38" s="235"/>
      <c r="R38" s="235"/>
      <c r="S38" s="236"/>
      <c r="T38" s="254"/>
      <c r="U38" s="236"/>
      <c r="V38" s="254"/>
      <c r="W38" s="236"/>
      <c r="X38" s="254"/>
      <c r="Y38" s="235"/>
      <c r="Z38" s="235"/>
      <c r="AA38" s="235"/>
      <c r="AB38" s="235"/>
      <c r="AC38" s="235"/>
      <c r="AD38" s="235"/>
      <c r="AE38" s="235"/>
      <c r="AF38" s="235"/>
      <c r="AG38" s="236"/>
      <c r="AH38" s="254"/>
      <c r="AI38" s="235"/>
      <c r="AJ38" s="235"/>
      <c r="AK38" s="236"/>
      <c r="AL38" s="254"/>
      <c r="AM38" s="266"/>
      <c r="AN38" s="234"/>
      <c r="AO38" s="235"/>
      <c r="AP38" s="235"/>
      <c r="AQ38" s="235"/>
      <c r="AR38" s="235"/>
      <c r="AS38" s="236"/>
      <c r="AT38" s="254"/>
      <c r="AU38" s="236"/>
      <c r="AV38" s="129"/>
      <c r="AW38" s="129"/>
      <c r="AX38" s="101">
        <f t="shared" si="5"/>
        <v>0</v>
      </c>
      <c r="AY38" s="360" t="str">
        <f t="shared" si="44"/>
        <v>C</v>
      </c>
      <c r="AZ38" s="102">
        <f t="shared" si="6"/>
        <v>0</v>
      </c>
      <c r="BA38" s="361" t="str">
        <f t="shared" si="45"/>
        <v>C</v>
      </c>
      <c r="BB38" s="101">
        <f t="shared" si="49"/>
        <v>0</v>
      </c>
      <c r="BC38" s="102">
        <f t="shared" si="7"/>
        <v>0</v>
      </c>
      <c r="BD38" s="102">
        <f t="shared" si="8"/>
        <v>0</v>
      </c>
      <c r="BE38" s="103">
        <f t="shared" si="9"/>
        <v>0</v>
      </c>
      <c r="BF38" s="104">
        <f t="shared" si="1"/>
        <v>0</v>
      </c>
      <c r="BG38" s="507">
        <f t="shared" si="46"/>
        <v>21.881606765327692</v>
      </c>
      <c r="BH38" s="87"/>
      <c r="BI38" s="95">
        <f t="shared" si="2"/>
        <v>16</v>
      </c>
      <c r="BJ38" s="96">
        <f t="shared" si="2"/>
        <v>0</v>
      </c>
      <c r="BK38" s="561">
        <f t="shared" si="47"/>
        <v>0</v>
      </c>
      <c r="BL38" s="562" t="str">
        <f t="shared" si="3"/>
        <v>C</v>
      </c>
      <c r="BM38" s="562">
        <f t="shared" si="48"/>
        <v>0</v>
      </c>
      <c r="BN38" s="563" t="str">
        <f t="shared" si="3"/>
        <v>C</v>
      </c>
      <c r="BO38" s="561">
        <f t="shared" si="10"/>
        <v>0</v>
      </c>
      <c r="BP38" s="562">
        <f t="shared" si="11"/>
        <v>0</v>
      </c>
      <c r="BQ38" s="562">
        <f t="shared" si="12"/>
        <v>0</v>
      </c>
      <c r="BR38" s="563">
        <f t="shared" si="13"/>
        <v>0</v>
      </c>
      <c r="BS38" s="564">
        <f t="shared" si="14"/>
        <v>0</v>
      </c>
      <c r="BT38" s="566">
        <f t="shared" si="15"/>
        <v>0</v>
      </c>
      <c r="BU38" s="567">
        <f t="shared" si="16"/>
        <v>0</v>
      </c>
      <c r="BV38" s="566">
        <f t="shared" si="17"/>
        <v>0</v>
      </c>
      <c r="BW38" s="567">
        <f t="shared" si="18"/>
        <v>0</v>
      </c>
      <c r="BX38" s="566">
        <f t="shared" si="19"/>
        <v>0</v>
      </c>
      <c r="BY38" s="567">
        <f t="shared" si="20"/>
        <v>0</v>
      </c>
      <c r="BZ38" s="566">
        <f t="shared" si="21"/>
        <v>0</v>
      </c>
      <c r="CA38" s="567">
        <f t="shared" si="22"/>
        <v>0</v>
      </c>
      <c r="CB38" s="566">
        <f t="shared" si="23"/>
        <v>0</v>
      </c>
      <c r="CC38" s="567">
        <f t="shared" si="24"/>
        <v>0</v>
      </c>
      <c r="CD38" s="566">
        <f t="shared" si="25"/>
        <v>0</v>
      </c>
      <c r="CE38" s="567">
        <f t="shared" si="26"/>
        <v>0</v>
      </c>
      <c r="CF38" s="565">
        <f t="shared" si="27"/>
        <v>0</v>
      </c>
      <c r="CG38" s="564">
        <f t="shared" si="28"/>
        <v>0</v>
      </c>
      <c r="CH38" s="566">
        <f t="shared" si="29"/>
        <v>0</v>
      </c>
      <c r="CI38" s="567">
        <f t="shared" si="30"/>
        <v>0</v>
      </c>
      <c r="CJ38" s="566">
        <f t="shared" si="31"/>
        <v>0</v>
      </c>
      <c r="CK38" s="567">
        <f t="shared" si="32"/>
        <v>0</v>
      </c>
      <c r="CL38" s="566">
        <f t="shared" si="33"/>
        <v>0</v>
      </c>
      <c r="CM38" s="568">
        <f t="shared" si="34"/>
        <v>0</v>
      </c>
      <c r="CN38" s="569">
        <f t="shared" si="35"/>
        <v>0</v>
      </c>
      <c r="CO38" s="118"/>
      <c r="CP38" s="118"/>
      <c r="CQ38" s="118"/>
      <c r="CR38" s="118"/>
      <c r="CS38" s="118"/>
      <c r="CT38" s="118"/>
      <c r="CU38" s="118"/>
      <c r="CV38" s="118"/>
      <c r="CW38" s="118"/>
      <c r="CX38" s="118"/>
      <c r="CY38" s="118"/>
      <c r="CZ38" s="118"/>
      <c r="DA38" s="118"/>
      <c r="DB38" s="335">
        <v>16</v>
      </c>
      <c r="DC38" s="334">
        <f t="shared" si="36"/>
        <v>16</v>
      </c>
      <c r="DD38" s="352">
        <f t="shared" si="37"/>
        <v>0</v>
      </c>
      <c r="DE38" s="89">
        <f t="shared" si="38"/>
        <v>0</v>
      </c>
      <c r="DF38" s="209">
        <f t="shared" si="39"/>
        <v>21.881606765327692</v>
      </c>
      <c r="DG38" s="133"/>
      <c r="DU38" s="344">
        <f t="shared" si="4"/>
        <v>16</v>
      </c>
      <c r="DV38" s="347">
        <f t="shared" si="4"/>
        <v>0</v>
      </c>
      <c r="DW38" s="91">
        <f t="shared" si="40"/>
        <v>0</v>
      </c>
      <c r="DX38" s="92">
        <f t="shared" si="41"/>
        <v>0</v>
      </c>
      <c r="DY38" s="93">
        <f t="shared" si="42"/>
        <v>0</v>
      </c>
    </row>
    <row r="39" spans="1:140" ht="13.2" customHeight="1" x14ac:dyDescent="0.2">
      <c r="A39" s="55">
        <v>17</v>
      </c>
      <c r="B39" s="108">
        <f>国語!B39</f>
        <v>0</v>
      </c>
      <c r="C39" s="109">
        <f>アンケート集計!AH20</f>
        <v>0</v>
      </c>
      <c r="D39" s="23" t="str">
        <f t="shared" si="43"/>
        <v>C</v>
      </c>
      <c r="E39" s="237"/>
      <c r="F39" s="238"/>
      <c r="G39" s="238"/>
      <c r="H39" s="238"/>
      <c r="I39" s="238"/>
      <c r="J39" s="238"/>
      <c r="K39" s="238"/>
      <c r="L39" s="238"/>
      <c r="M39" s="238"/>
      <c r="N39" s="239"/>
      <c r="O39" s="255"/>
      <c r="P39" s="238"/>
      <c r="Q39" s="238"/>
      <c r="R39" s="238"/>
      <c r="S39" s="239"/>
      <c r="T39" s="255"/>
      <c r="U39" s="239"/>
      <c r="V39" s="255"/>
      <c r="W39" s="239"/>
      <c r="X39" s="255"/>
      <c r="Y39" s="238"/>
      <c r="Z39" s="238"/>
      <c r="AA39" s="238"/>
      <c r="AB39" s="238"/>
      <c r="AC39" s="238"/>
      <c r="AD39" s="238"/>
      <c r="AE39" s="238"/>
      <c r="AF39" s="238"/>
      <c r="AG39" s="239"/>
      <c r="AH39" s="255"/>
      <c r="AI39" s="238"/>
      <c r="AJ39" s="238"/>
      <c r="AK39" s="239"/>
      <c r="AL39" s="255"/>
      <c r="AM39" s="267"/>
      <c r="AN39" s="237"/>
      <c r="AO39" s="238"/>
      <c r="AP39" s="238"/>
      <c r="AQ39" s="238"/>
      <c r="AR39" s="238"/>
      <c r="AS39" s="239"/>
      <c r="AT39" s="255"/>
      <c r="AU39" s="239"/>
      <c r="AV39" s="132"/>
      <c r="AW39" s="132"/>
      <c r="AX39" s="113">
        <f t="shared" si="5"/>
        <v>0</v>
      </c>
      <c r="AY39" s="358" t="str">
        <f t="shared" si="44"/>
        <v>C</v>
      </c>
      <c r="AZ39" s="114">
        <f t="shared" si="6"/>
        <v>0</v>
      </c>
      <c r="BA39" s="359" t="str">
        <f t="shared" si="45"/>
        <v>C</v>
      </c>
      <c r="BB39" s="113">
        <f t="shared" si="49"/>
        <v>0</v>
      </c>
      <c r="BC39" s="114">
        <f t="shared" si="7"/>
        <v>0</v>
      </c>
      <c r="BD39" s="114">
        <f t="shared" si="8"/>
        <v>0</v>
      </c>
      <c r="BE39" s="115">
        <f t="shared" si="9"/>
        <v>0</v>
      </c>
      <c r="BF39" s="116">
        <f t="shared" si="1"/>
        <v>0</v>
      </c>
      <c r="BG39" s="508">
        <f t="shared" si="46"/>
        <v>21.881606765327692</v>
      </c>
      <c r="BH39" s="87"/>
      <c r="BI39" s="55">
        <f t="shared" si="2"/>
        <v>17</v>
      </c>
      <c r="BJ39" s="108">
        <f t="shared" si="2"/>
        <v>0</v>
      </c>
      <c r="BK39" s="570">
        <f t="shared" si="47"/>
        <v>0</v>
      </c>
      <c r="BL39" s="571" t="str">
        <f t="shared" ref="BL39:BL62" si="50">AY39</f>
        <v>C</v>
      </c>
      <c r="BM39" s="571">
        <f t="shared" si="48"/>
        <v>0</v>
      </c>
      <c r="BN39" s="572" t="str">
        <f t="shared" ref="BN39:BN62" si="51">BA39</f>
        <v>C</v>
      </c>
      <c r="BO39" s="570">
        <f t="shared" si="10"/>
        <v>0</v>
      </c>
      <c r="BP39" s="571">
        <f t="shared" si="11"/>
        <v>0</v>
      </c>
      <c r="BQ39" s="571">
        <f t="shared" si="12"/>
        <v>0</v>
      </c>
      <c r="BR39" s="572">
        <f t="shared" si="13"/>
        <v>0</v>
      </c>
      <c r="BS39" s="555">
        <f t="shared" si="14"/>
        <v>0</v>
      </c>
      <c r="BT39" s="557">
        <f t="shared" si="15"/>
        <v>0</v>
      </c>
      <c r="BU39" s="558">
        <f t="shared" si="16"/>
        <v>0</v>
      </c>
      <c r="BV39" s="557">
        <f t="shared" si="17"/>
        <v>0</v>
      </c>
      <c r="BW39" s="558">
        <f t="shared" si="18"/>
        <v>0</v>
      </c>
      <c r="BX39" s="557">
        <f t="shared" si="19"/>
        <v>0</v>
      </c>
      <c r="BY39" s="558">
        <f t="shared" si="20"/>
        <v>0</v>
      </c>
      <c r="BZ39" s="557">
        <f t="shared" si="21"/>
        <v>0</v>
      </c>
      <c r="CA39" s="558">
        <f t="shared" si="22"/>
        <v>0</v>
      </c>
      <c r="CB39" s="557">
        <f t="shared" si="23"/>
        <v>0</v>
      </c>
      <c r="CC39" s="558">
        <f t="shared" si="24"/>
        <v>0</v>
      </c>
      <c r="CD39" s="557">
        <f t="shared" si="25"/>
        <v>0</v>
      </c>
      <c r="CE39" s="558">
        <f t="shared" si="26"/>
        <v>0</v>
      </c>
      <c r="CF39" s="556">
        <f t="shared" si="27"/>
        <v>0</v>
      </c>
      <c r="CG39" s="555">
        <f t="shared" si="28"/>
        <v>0</v>
      </c>
      <c r="CH39" s="557">
        <f t="shared" si="29"/>
        <v>0</v>
      </c>
      <c r="CI39" s="558">
        <f t="shared" si="30"/>
        <v>0</v>
      </c>
      <c r="CJ39" s="557">
        <f t="shared" si="31"/>
        <v>0</v>
      </c>
      <c r="CK39" s="558">
        <f t="shared" si="32"/>
        <v>0</v>
      </c>
      <c r="CL39" s="557">
        <f t="shared" si="33"/>
        <v>0</v>
      </c>
      <c r="CM39" s="559">
        <f t="shared" si="34"/>
        <v>0</v>
      </c>
      <c r="CN39" s="560">
        <f t="shared" si="35"/>
        <v>0</v>
      </c>
      <c r="CO39" s="118"/>
      <c r="CP39" s="118"/>
      <c r="CQ39" s="118"/>
      <c r="CR39" s="118"/>
      <c r="CS39" s="118"/>
      <c r="CT39" s="118"/>
      <c r="CU39" s="118"/>
      <c r="CV39" s="118"/>
      <c r="CW39" s="118"/>
      <c r="CX39" s="118"/>
      <c r="CY39" s="118"/>
      <c r="CZ39" s="118"/>
      <c r="DA39" s="118"/>
      <c r="DB39" s="335">
        <v>17</v>
      </c>
      <c r="DC39" s="334">
        <f t="shared" si="36"/>
        <v>17</v>
      </c>
      <c r="DD39" s="352">
        <f t="shared" si="37"/>
        <v>0</v>
      </c>
      <c r="DE39" s="89">
        <f t="shared" si="38"/>
        <v>0</v>
      </c>
      <c r="DF39" s="209">
        <f t="shared" si="39"/>
        <v>21.881606765327692</v>
      </c>
      <c r="DG39" s="396"/>
      <c r="DH39" s="397"/>
      <c r="DI39" s="397"/>
      <c r="DJ39" s="397"/>
      <c r="DK39" s="397"/>
      <c r="DL39" s="397"/>
      <c r="DM39" s="397"/>
      <c r="DN39" s="397"/>
      <c r="DO39" s="397"/>
      <c r="DP39" s="397"/>
      <c r="DQ39" s="397"/>
      <c r="DR39" s="397"/>
      <c r="DS39" s="397"/>
      <c r="DT39" s="398"/>
      <c r="DU39" s="344">
        <f t="shared" si="4"/>
        <v>17</v>
      </c>
      <c r="DV39" s="347">
        <f t="shared" si="4"/>
        <v>0</v>
      </c>
      <c r="DW39" s="91">
        <f t="shared" si="40"/>
        <v>0</v>
      </c>
      <c r="DX39" s="92">
        <f t="shared" si="41"/>
        <v>0</v>
      </c>
      <c r="DY39" s="93">
        <f t="shared" si="42"/>
        <v>0</v>
      </c>
    </row>
    <row r="40" spans="1:140" ht="13.2" customHeight="1" x14ac:dyDescent="0.2">
      <c r="A40" s="95">
        <v>18</v>
      </c>
      <c r="B40" s="96">
        <f>国語!B40</f>
        <v>0</v>
      </c>
      <c r="C40" s="97">
        <f>アンケート集計!AH21</f>
        <v>0</v>
      </c>
      <c r="D40" s="422" t="str">
        <f t="shared" si="43"/>
        <v>C</v>
      </c>
      <c r="E40" s="234"/>
      <c r="F40" s="235"/>
      <c r="G40" s="235"/>
      <c r="H40" s="235"/>
      <c r="I40" s="235"/>
      <c r="J40" s="235"/>
      <c r="K40" s="235"/>
      <c r="L40" s="235"/>
      <c r="M40" s="235"/>
      <c r="N40" s="236"/>
      <c r="O40" s="254"/>
      <c r="P40" s="235"/>
      <c r="Q40" s="235"/>
      <c r="R40" s="235"/>
      <c r="S40" s="236"/>
      <c r="T40" s="254"/>
      <c r="U40" s="236"/>
      <c r="V40" s="254"/>
      <c r="W40" s="236"/>
      <c r="X40" s="254"/>
      <c r="Y40" s="235"/>
      <c r="Z40" s="235"/>
      <c r="AA40" s="235"/>
      <c r="AB40" s="235"/>
      <c r="AC40" s="235"/>
      <c r="AD40" s="235"/>
      <c r="AE40" s="235"/>
      <c r="AF40" s="235"/>
      <c r="AG40" s="236"/>
      <c r="AH40" s="254"/>
      <c r="AI40" s="235"/>
      <c r="AJ40" s="235"/>
      <c r="AK40" s="236"/>
      <c r="AL40" s="254"/>
      <c r="AM40" s="266"/>
      <c r="AN40" s="234"/>
      <c r="AO40" s="235"/>
      <c r="AP40" s="235"/>
      <c r="AQ40" s="235"/>
      <c r="AR40" s="235"/>
      <c r="AS40" s="236"/>
      <c r="AT40" s="254"/>
      <c r="AU40" s="236"/>
      <c r="AV40" s="129"/>
      <c r="AW40" s="129"/>
      <c r="AX40" s="101">
        <f t="shared" si="5"/>
        <v>0</v>
      </c>
      <c r="AY40" s="360" t="str">
        <f t="shared" si="44"/>
        <v>C</v>
      </c>
      <c r="AZ40" s="102">
        <f t="shared" si="6"/>
        <v>0</v>
      </c>
      <c r="BA40" s="361" t="str">
        <f t="shared" si="45"/>
        <v>C</v>
      </c>
      <c r="BB40" s="101">
        <f t="shared" si="49"/>
        <v>0</v>
      </c>
      <c r="BC40" s="102">
        <f t="shared" si="7"/>
        <v>0</v>
      </c>
      <c r="BD40" s="102">
        <f t="shared" si="8"/>
        <v>0</v>
      </c>
      <c r="BE40" s="103">
        <f t="shared" si="9"/>
        <v>0</v>
      </c>
      <c r="BF40" s="104">
        <f t="shared" si="1"/>
        <v>0</v>
      </c>
      <c r="BG40" s="507">
        <f t="shared" si="46"/>
        <v>21.881606765327692</v>
      </c>
      <c r="BH40" s="87"/>
      <c r="BI40" s="95">
        <f t="shared" si="2"/>
        <v>18</v>
      </c>
      <c r="BJ40" s="96">
        <f t="shared" si="2"/>
        <v>0</v>
      </c>
      <c r="BK40" s="561">
        <f t="shared" si="47"/>
        <v>0</v>
      </c>
      <c r="BL40" s="562" t="str">
        <f t="shared" si="50"/>
        <v>C</v>
      </c>
      <c r="BM40" s="562">
        <f t="shared" si="48"/>
        <v>0</v>
      </c>
      <c r="BN40" s="563" t="str">
        <f t="shared" si="51"/>
        <v>C</v>
      </c>
      <c r="BO40" s="561">
        <f t="shared" si="10"/>
        <v>0</v>
      </c>
      <c r="BP40" s="562">
        <f t="shared" si="11"/>
        <v>0</v>
      </c>
      <c r="BQ40" s="562">
        <f t="shared" si="12"/>
        <v>0</v>
      </c>
      <c r="BR40" s="563">
        <f t="shared" si="13"/>
        <v>0</v>
      </c>
      <c r="BS40" s="564">
        <f t="shared" si="14"/>
        <v>0</v>
      </c>
      <c r="BT40" s="566">
        <f t="shared" si="15"/>
        <v>0</v>
      </c>
      <c r="BU40" s="567">
        <f t="shared" si="16"/>
        <v>0</v>
      </c>
      <c r="BV40" s="566">
        <f t="shared" si="17"/>
        <v>0</v>
      </c>
      <c r="BW40" s="567">
        <f t="shared" si="18"/>
        <v>0</v>
      </c>
      <c r="BX40" s="566">
        <f t="shared" si="19"/>
        <v>0</v>
      </c>
      <c r="BY40" s="567">
        <f t="shared" si="20"/>
        <v>0</v>
      </c>
      <c r="BZ40" s="566">
        <f t="shared" si="21"/>
        <v>0</v>
      </c>
      <c r="CA40" s="567">
        <f t="shared" si="22"/>
        <v>0</v>
      </c>
      <c r="CB40" s="566">
        <f t="shared" si="23"/>
        <v>0</v>
      </c>
      <c r="CC40" s="567">
        <f t="shared" si="24"/>
        <v>0</v>
      </c>
      <c r="CD40" s="566">
        <f t="shared" si="25"/>
        <v>0</v>
      </c>
      <c r="CE40" s="567">
        <f t="shared" si="26"/>
        <v>0</v>
      </c>
      <c r="CF40" s="565">
        <f t="shared" si="27"/>
        <v>0</v>
      </c>
      <c r="CG40" s="564">
        <f t="shared" si="28"/>
        <v>0</v>
      </c>
      <c r="CH40" s="566">
        <f t="shared" si="29"/>
        <v>0</v>
      </c>
      <c r="CI40" s="567">
        <f t="shared" si="30"/>
        <v>0</v>
      </c>
      <c r="CJ40" s="566">
        <f t="shared" si="31"/>
        <v>0</v>
      </c>
      <c r="CK40" s="567">
        <f t="shared" si="32"/>
        <v>0</v>
      </c>
      <c r="CL40" s="566">
        <f t="shared" si="33"/>
        <v>0</v>
      </c>
      <c r="CM40" s="568">
        <f t="shared" si="34"/>
        <v>0</v>
      </c>
      <c r="CN40" s="569">
        <f t="shared" si="35"/>
        <v>0</v>
      </c>
      <c r="CO40" s="118"/>
      <c r="CP40" s="118"/>
      <c r="CQ40" s="118"/>
      <c r="CR40" s="118"/>
      <c r="CS40" s="118"/>
      <c r="CT40" s="118"/>
      <c r="CU40" s="118"/>
      <c r="CV40" s="118"/>
      <c r="CW40" s="118"/>
      <c r="CX40" s="118"/>
      <c r="CY40" s="118"/>
      <c r="CZ40" s="118"/>
      <c r="DA40" s="118"/>
      <c r="DB40" s="335">
        <v>18</v>
      </c>
      <c r="DC40" s="334">
        <f t="shared" si="36"/>
        <v>18</v>
      </c>
      <c r="DD40" s="352">
        <f t="shared" si="37"/>
        <v>0</v>
      </c>
      <c r="DE40" s="89">
        <f t="shared" si="38"/>
        <v>0</v>
      </c>
      <c r="DF40" s="209">
        <f t="shared" si="39"/>
        <v>21.881606765327692</v>
      </c>
      <c r="DG40" s="396"/>
      <c r="DH40" s="397"/>
      <c r="DI40" s="397"/>
      <c r="DJ40" s="397"/>
      <c r="DK40" s="397"/>
      <c r="DL40" s="397"/>
      <c r="DM40" s="397"/>
      <c r="DN40" s="397"/>
      <c r="DO40" s="397"/>
      <c r="DP40" s="397"/>
      <c r="DQ40" s="397"/>
      <c r="DR40" s="397"/>
      <c r="DS40" s="397"/>
      <c r="DT40" s="398"/>
      <c r="DU40" s="344">
        <f t="shared" si="4"/>
        <v>18</v>
      </c>
      <c r="DV40" s="347">
        <f t="shared" si="4"/>
        <v>0</v>
      </c>
      <c r="DW40" s="91">
        <f t="shared" si="40"/>
        <v>0</v>
      </c>
      <c r="DX40" s="92">
        <f t="shared" si="41"/>
        <v>0</v>
      </c>
      <c r="DY40" s="93">
        <f t="shared" si="42"/>
        <v>0</v>
      </c>
      <c r="EA40" s="40"/>
      <c r="EB40" s="40"/>
      <c r="EC40" s="40"/>
      <c r="ED40" s="40"/>
      <c r="EE40" s="40"/>
      <c r="EF40" s="40"/>
      <c r="EG40" s="40"/>
      <c r="EH40" s="40"/>
      <c r="EI40" s="135"/>
      <c r="EJ40" s="135"/>
    </row>
    <row r="41" spans="1:140" ht="13.2" customHeight="1" x14ac:dyDescent="0.2">
      <c r="A41" s="55">
        <v>19</v>
      </c>
      <c r="B41" s="108">
        <f>国語!B41</f>
        <v>0</v>
      </c>
      <c r="C41" s="109">
        <f>アンケート集計!AH22</f>
        <v>0</v>
      </c>
      <c r="D41" s="23" t="str">
        <f t="shared" si="43"/>
        <v>C</v>
      </c>
      <c r="E41" s="237"/>
      <c r="F41" s="238"/>
      <c r="G41" s="238"/>
      <c r="H41" s="238"/>
      <c r="I41" s="238"/>
      <c r="J41" s="238"/>
      <c r="K41" s="238"/>
      <c r="L41" s="238"/>
      <c r="M41" s="238"/>
      <c r="N41" s="239"/>
      <c r="O41" s="255"/>
      <c r="P41" s="238"/>
      <c r="Q41" s="238"/>
      <c r="R41" s="238"/>
      <c r="S41" s="239"/>
      <c r="T41" s="255"/>
      <c r="U41" s="239"/>
      <c r="V41" s="255"/>
      <c r="W41" s="239"/>
      <c r="X41" s="255"/>
      <c r="Y41" s="238"/>
      <c r="Z41" s="238"/>
      <c r="AA41" s="238"/>
      <c r="AB41" s="238"/>
      <c r="AC41" s="238"/>
      <c r="AD41" s="238"/>
      <c r="AE41" s="238"/>
      <c r="AF41" s="238"/>
      <c r="AG41" s="239"/>
      <c r="AH41" s="255"/>
      <c r="AI41" s="238"/>
      <c r="AJ41" s="238"/>
      <c r="AK41" s="239"/>
      <c r="AL41" s="255"/>
      <c r="AM41" s="267"/>
      <c r="AN41" s="237"/>
      <c r="AO41" s="238"/>
      <c r="AP41" s="238"/>
      <c r="AQ41" s="238"/>
      <c r="AR41" s="238"/>
      <c r="AS41" s="239"/>
      <c r="AT41" s="255"/>
      <c r="AU41" s="239"/>
      <c r="AV41" s="132"/>
      <c r="AW41" s="132"/>
      <c r="AX41" s="113">
        <f t="shared" si="5"/>
        <v>0</v>
      </c>
      <c r="AY41" s="358" t="str">
        <f t="shared" si="44"/>
        <v>C</v>
      </c>
      <c r="AZ41" s="114">
        <f t="shared" si="6"/>
        <v>0</v>
      </c>
      <c r="BA41" s="359" t="str">
        <f t="shared" si="45"/>
        <v>C</v>
      </c>
      <c r="BB41" s="113">
        <f t="shared" si="49"/>
        <v>0</v>
      </c>
      <c r="BC41" s="114">
        <f t="shared" si="7"/>
        <v>0</v>
      </c>
      <c r="BD41" s="114">
        <f t="shared" si="8"/>
        <v>0</v>
      </c>
      <c r="BE41" s="115">
        <f t="shared" si="9"/>
        <v>0</v>
      </c>
      <c r="BF41" s="116">
        <f t="shared" si="1"/>
        <v>0</v>
      </c>
      <c r="BG41" s="508">
        <f t="shared" si="46"/>
        <v>21.881606765327692</v>
      </c>
      <c r="BH41" s="87"/>
      <c r="BI41" s="55">
        <f t="shared" si="2"/>
        <v>19</v>
      </c>
      <c r="BJ41" s="108">
        <f t="shared" si="2"/>
        <v>0</v>
      </c>
      <c r="BK41" s="570">
        <f t="shared" si="47"/>
        <v>0</v>
      </c>
      <c r="BL41" s="571" t="str">
        <f t="shared" si="50"/>
        <v>C</v>
      </c>
      <c r="BM41" s="571">
        <f t="shared" si="48"/>
        <v>0</v>
      </c>
      <c r="BN41" s="572" t="str">
        <f t="shared" si="51"/>
        <v>C</v>
      </c>
      <c r="BO41" s="570">
        <f t="shared" si="10"/>
        <v>0</v>
      </c>
      <c r="BP41" s="571">
        <f t="shared" si="11"/>
        <v>0</v>
      </c>
      <c r="BQ41" s="571">
        <f t="shared" si="12"/>
        <v>0</v>
      </c>
      <c r="BR41" s="572">
        <f t="shared" si="13"/>
        <v>0</v>
      </c>
      <c r="BS41" s="555">
        <f t="shared" si="14"/>
        <v>0</v>
      </c>
      <c r="BT41" s="557">
        <f t="shared" si="15"/>
        <v>0</v>
      </c>
      <c r="BU41" s="558">
        <f t="shared" si="16"/>
        <v>0</v>
      </c>
      <c r="BV41" s="557">
        <f t="shared" si="17"/>
        <v>0</v>
      </c>
      <c r="BW41" s="558">
        <f t="shared" si="18"/>
        <v>0</v>
      </c>
      <c r="BX41" s="557">
        <f t="shared" si="19"/>
        <v>0</v>
      </c>
      <c r="BY41" s="558">
        <f t="shared" si="20"/>
        <v>0</v>
      </c>
      <c r="BZ41" s="557">
        <f t="shared" si="21"/>
        <v>0</v>
      </c>
      <c r="CA41" s="558">
        <f t="shared" si="22"/>
        <v>0</v>
      </c>
      <c r="CB41" s="557">
        <f t="shared" si="23"/>
        <v>0</v>
      </c>
      <c r="CC41" s="558">
        <f t="shared" si="24"/>
        <v>0</v>
      </c>
      <c r="CD41" s="557">
        <f t="shared" si="25"/>
        <v>0</v>
      </c>
      <c r="CE41" s="558">
        <f t="shared" si="26"/>
        <v>0</v>
      </c>
      <c r="CF41" s="556">
        <f t="shared" si="27"/>
        <v>0</v>
      </c>
      <c r="CG41" s="555">
        <f t="shared" si="28"/>
        <v>0</v>
      </c>
      <c r="CH41" s="557">
        <f t="shared" si="29"/>
        <v>0</v>
      </c>
      <c r="CI41" s="558">
        <f t="shared" si="30"/>
        <v>0</v>
      </c>
      <c r="CJ41" s="557">
        <f t="shared" si="31"/>
        <v>0</v>
      </c>
      <c r="CK41" s="558">
        <f t="shared" si="32"/>
        <v>0</v>
      </c>
      <c r="CL41" s="557">
        <f t="shared" si="33"/>
        <v>0</v>
      </c>
      <c r="CM41" s="559">
        <f t="shared" si="34"/>
        <v>0</v>
      </c>
      <c r="CN41" s="560">
        <f t="shared" si="35"/>
        <v>0</v>
      </c>
      <c r="CO41" s="118"/>
      <c r="CP41" s="118"/>
      <c r="CQ41" s="118"/>
      <c r="CR41" s="118"/>
      <c r="CS41" s="118"/>
      <c r="CT41" s="118"/>
      <c r="CU41" s="118"/>
      <c r="CV41" s="118"/>
      <c r="CW41" s="118"/>
      <c r="CX41" s="118"/>
      <c r="CY41" s="118"/>
      <c r="CZ41" s="118"/>
      <c r="DA41" s="118"/>
      <c r="DB41" s="335">
        <v>19</v>
      </c>
      <c r="DC41" s="334">
        <f t="shared" si="36"/>
        <v>19</v>
      </c>
      <c r="DD41" s="352">
        <f t="shared" si="37"/>
        <v>0</v>
      </c>
      <c r="DE41" s="89">
        <f t="shared" si="38"/>
        <v>0</v>
      </c>
      <c r="DF41" s="209">
        <f t="shared" si="39"/>
        <v>21.881606765327692</v>
      </c>
      <c r="DG41" s="396"/>
      <c r="DH41" s="397"/>
      <c r="DI41" s="397"/>
      <c r="DJ41" s="397"/>
      <c r="DK41" s="397"/>
      <c r="DL41" s="397"/>
      <c r="DM41" s="397"/>
      <c r="DN41" s="397"/>
      <c r="DO41" s="397"/>
      <c r="DP41" s="397"/>
      <c r="DQ41" s="397"/>
      <c r="DR41" s="397"/>
      <c r="DS41" s="397"/>
      <c r="DT41" s="398"/>
      <c r="DU41" s="344">
        <f t="shared" si="4"/>
        <v>19</v>
      </c>
      <c r="DV41" s="347">
        <f t="shared" si="4"/>
        <v>0</v>
      </c>
      <c r="DW41" s="91">
        <f t="shared" si="40"/>
        <v>0</v>
      </c>
      <c r="DX41" s="92">
        <f t="shared" si="41"/>
        <v>0</v>
      </c>
      <c r="DY41" s="93">
        <f t="shared" si="42"/>
        <v>0</v>
      </c>
      <c r="EA41" s="40"/>
      <c r="EB41" s="40"/>
      <c r="EC41" s="40"/>
      <c r="ED41" s="40"/>
      <c r="EE41" s="40"/>
      <c r="EF41" s="40"/>
      <c r="EG41" s="40"/>
      <c r="EH41" s="40"/>
      <c r="EI41" s="135"/>
      <c r="EJ41" s="135"/>
    </row>
    <row r="42" spans="1:140" ht="13.2" customHeight="1" thickBot="1" x14ac:dyDescent="0.25">
      <c r="A42" s="95">
        <v>20</v>
      </c>
      <c r="B42" s="126">
        <f>国語!B42</f>
        <v>0</v>
      </c>
      <c r="C42" s="127">
        <f>アンケート集計!AH23</f>
        <v>0</v>
      </c>
      <c r="D42" s="424" t="str">
        <f t="shared" si="43"/>
        <v>C</v>
      </c>
      <c r="E42" s="240"/>
      <c r="F42" s="241"/>
      <c r="G42" s="241"/>
      <c r="H42" s="241"/>
      <c r="I42" s="241"/>
      <c r="J42" s="241"/>
      <c r="K42" s="241"/>
      <c r="L42" s="241"/>
      <c r="M42" s="241"/>
      <c r="N42" s="242"/>
      <c r="O42" s="256"/>
      <c r="P42" s="241"/>
      <c r="Q42" s="241"/>
      <c r="R42" s="241"/>
      <c r="S42" s="242"/>
      <c r="T42" s="256"/>
      <c r="U42" s="242"/>
      <c r="V42" s="256"/>
      <c r="W42" s="242"/>
      <c r="X42" s="256"/>
      <c r="Y42" s="241"/>
      <c r="Z42" s="241"/>
      <c r="AA42" s="241"/>
      <c r="AB42" s="241"/>
      <c r="AC42" s="241"/>
      <c r="AD42" s="241"/>
      <c r="AE42" s="241"/>
      <c r="AF42" s="241"/>
      <c r="AG42" s="242"/>
      <c r="AH42" s="256"/>
      <c r="AI42" s="241"/>
      <c r="AJ42" s="241"/>
      <c r="AK42" s="242"/>
      <c r="AL42" s="256"/>
      <c r="AM42" s="268"/>
      <c r="AN42" s="240"/>
      <c r="AO42" s="241"/>
      <c r="AP42" s="241"/>
      <c r="AQ42" s="241"/>
      <c r="AR42" s="241"/>
      <c r="AS42" s="242"/>
      <c r="AT42" s="256"/>
      <c r="AU42" s="242"/>
      <c r="AV42" s="145"/>
      <c r="AW42" s="145"/>
      <c r="AX42" s="215">
        <f t="shared" si="5"/>
        <v>0</v>
      </c>
      <c r="AY42" s="426" t="str">
        <f t="shared" si="44"/>
        <v>C</v>
      </c>
      <c r="AZ42" s="216">
        <f t="shared" si="6"/>
        <v>0</v>
      </c>
      <c r="BA42" s="428" t="str">
        <f t="shared" si="45"/>
        <v>C</v>
      </c>
      <c r="BB42" s="399">
        <f t="shared" si="49"/>
        <v>0</v>
      </c>
      <c r="BC42" s="216">
        <f t="shared" si="7"/>
        <v>0</v>
      </c>
      <c r="BD42" s="216">
        <f t="shared" si="8"/>
        <v>0</v>
      </c>
      <c r="BE42" s="217">
        <f t="shared" si="9"/>
        <v>0</v>
      </c>
      <c r="BF42" s="218">
        <f t="shared" si="1"/>
        <v>0</v>
      </c>
      <c r="BG42" s="509">
        <f t="shared" si="46"/>
        <v>21.881606765327692</v>
      </c>
      <c r="BH42" s="87"/>
      <c r="BI42" s="141">
        <f t="shared" si="2"/>
        <v>20</v>
      </c>
      <c r="BJ42" s="142">
        <f t="shared" si="2"/>
        <v>0</v>
      </c>
      <c r="BK42" s="573">
        <f t="shared" si="47"/>
        <v>0</v>
      </c>
      <c r="BL42" s="574" t="str">
        <f t="shared" si="50"/>
        <v>C</v>
      </c>
      <c r="BM42" s="574">
        <f t="shared" si="48"/>
        <v>0</v>
      </c>
      <c r="BN42" s="575" t="str">
        <f t="shared" si="51"/>
        <v>C</v>
      </c>
      <c r="BO42" s="573">
        <f t="shared" si="10"/>
        <v>0</v>
      </c>
      <c r="BP42" s="574">
        <f t="shared" si="11"/>
        <v>0</v>
      </c>
      <c r="BQ42" s="574">
        <f t="shared" si="12"/>
        <v>0</v>
      </c>
      <c r="BR42" s="575">
        <f t="shared" si="13"/>
        <v>0</v>
      </c>
      <c r="BS42" s="576">
        <f t="shared" si="14"/>
        <v>0</v>
      </c>
      <c r="BT42" s="578">
        <f t="shared" si="15"/>
        <v>0</v>
      </c>
      <c r="BU42" s="579">
        <f t="shared" si="16"/>
        <v>0</v>
      </c>
      <c r="BV42" s="578">
        <f t="shared" si="17"/>
        <v>0</v>
      </c>
      <c r="BW42" s="579">
        <f t="shared" si="18"/>
        <v>0</v>
      </c>
      <c r="BX42" s="578">
        <f t="shared" si="19"/>
        <v>0</v>
      </c>
      <c r="BY42" s="579">
        <f t="shared" si="20"/>
        <v>0</v>
      </c>
      <c r="BZ42" s="578">
        <f t="shared" si="21"/>
        <v>0</v>
      </c>
      <c r="CA42" s="579">
        <f t="shared" si="22"/>
        <v>0</v>
      </c>
      <c r="CB42" s="578">
        <f t="shared" si="23"/>
        <v>0</v>
      </c>
      <c r="CC42" s="579">
        <f t="shared" si="24"/>
        <v>0</v>
      </c>
      <c r="CD42" s="578">
        <f t="shared" si="25"/>
        <v>0</v>
      </c>
      <c r="CE42" s="579">
        <f t="shared" si="26"/>
        <v>0</v>
      </c>
      <c r="CF42" s="577">
        <f t="shared" si="27"/>
        <v>0</v>
      </c>
      <c r="CG42" s="576">
        <f t="shared" si="28"/>
        <v>0</v>
      </c>
      <c r="CH42" s="578">
        <f t="shared" si="29"/>
        <v>0</v>
      </c>
      <c r="CI42" s="579">
        <f t="shared" si="30"/>
        <v>0</v>
      </c>
      <c r="CJ42" s="578">
        <f t="shared" si="31"/>
        <v>0</v>
      </c>
      <c r="CK42" s="579">
        <f t="shared" si="32"/>
        <v>0</v>
      </c>
      <c r="CL42" s="578">
        <f t="shared" si="33"/>
        <v>0</v>
      </c>
      <c r="CM42" s="580">
        <f t="shared" si="34"/>
        <v>0</v>
      </c>
      <c r="CN42" s="581">
        <f t="shared" si="35"/>
        <v>0</v>
      </c>
      <c r="CO42" s="118"/>
      <c r="CP42" s="118"/>
      <c r="CQ42" s="118"/>
      <c r="CR42" s="118"/>
      <c r="CS42" s="118"/>
      <c r="CT42" s="118"/>
      <c r="CU42" s="118"/>
      <c r="CV42" s="118"/>
      <c r="CW42" s="118"/>
      <c r="CX42" s="118"/>
      <c r="CY42" s="118"/>
      <c r="CZ42" s="118"/>
      <c r="DA42" s="118"/>
      <c r="DB42" s="335">
        <v>20</v>
      </c>
      <c r="DC42" s="334">
        <f t="shared" si="36"/>
        <v>20</v>
      </c>
      <c r="DD42" s="352">
        <f t="shared" si="37"/>
        <v>0</v>
      </c>
      <c r="DE42" s="89">
        <f t="shared" si="38"/>
        <v>0</v>
      </c>
      <c r="DF42" s="209">
        <f t="shared" si="39"/>
        <v>21.881606765327692</v>
      </c>
      <c r="DG42" s="133"/>
      <c r="DU42" s="344">
        <f t="shared" si="4"/>
        <v>20</v>
      </c>
      <c r="DV42" s="347">
        <f t="shared" si="4"/>
        <v>0</v>
      </c>
      <c r="DW42" s="91">
        <f t="shared" si="40"/>
        <v>0</v>
      </c>
      <c r="DX42" s="92">
        <f t="shared" si="41"/>
        <v>0</v>
      </c>
      <c r="DY42" s="93">
        <f t="shared" si="42"/>
        <v>0</v>
      </c>
      <c r="EA42" s="40"/>
      <c r="EB42" s="40"/>
      <c r="EC42" s="40"/>
      <c r="ED42" s="40"/>
      <c r="EE42" s="40"/>
      <c r="EF42" s="40"/>
      <c r="EG42" s="40"/>
      <c r="EH42" s="40"/>
      <c r="EI42" s="135"/>
      <c r="EJ42" s="135"/>
    </row>
    <row r="43" spans="1:140" ht="13.2" customHeight="1" x14ac:dyDescent="0.2">
      <c r="A43" s="55">
        <v>21</v>
      </c>
      <c r="B43" s="78">
        <f>国語!B43</f>
        <v>0</v>
      </c>
      <c r="C43" s="79">
        <f>アンケート集計!AH24</f>
        <v>0</v>
      </c>
      <c r="D43" s="339" t="str">
        <f t="shared" si="43"/>
        <v>C</v>
      </c>
      <c r="E43" s="363"/>
      <c r="F43" s="364"/>
      <c r="G43" s="364"/>
      <c r="H43" s="364"/>
      <c r="I43" s="364"/>
      <c r="J43" s="364"/>
      <c r="K43" s="364"/>
      <c r="L43" s="364"/>
      <c r="M43" s="364"/>
      <c r="N43" s="367"/>
      <c r="O43" s="366"/>
      <c r="P43" s="364"/>
      <c r="Q43" s="364"/>
      <c r="R43" s="364"/>
      <c r="S43" s="367"/>
      <c r="T43" s="366"/>
      <c r="U43" s="367"/>
      <c r="V43" s="366"/>
      <c r="W43" s="367"/>
      <c r="X43" s="366"/>
      <c r="Y43" s="364"/>
      <c r="Z43" s="364"/>
      <c r="AA43" s="364"/>
      <c r="AB43" s="364"/>
      <c r="AC43" s="364"/>
      <c r="AD43" s="364"/>
      <c r="AE43" s="364"/>
      <c r="AF43" s="364"/>
      <c r="AG43" s="367"/>
      <c r="AH43" s="366"/>
      <c r="AI43" s="364"/>
      <c r="AJ43" s="364"/>
      <c r="AK43" s="367"/>
      <c r="AL43" s="366"/>
      <c r="AM43" s="369"/>
      <c r="AN43" s="363"/>
      <c r="AO43" s="364"/>
      <c r="AP43" s="364"/>
      <c r="AQ43" s="364"/>
      <c r="AR43" s="364"/>
      <c r="AS43" s="367"/>
      <c r="AT43" s="366"/>
      <c r="AU43" s="367"/>
      <c r="AV43" s="378"/>
      <c r="AW43" s="378"/>
      <c r="AX43" s="371">
        <f t="shared" si="5"/>
        <v>0</v>
      </c>
      <c r="AY43" s="148" t="str">
        <f t="shared" si="44"/>
        <v>C</v>
      </c>
      <c r="AZ43" s="372">
        <f t="shared" si="6"/>
        <v>0</v>
      </c>
      <c r="BA43" s="147" t="str">
        <f t="shared" si="45"/>
        <v>C</v>
      </c>
      <c r="BB43" s="83">
        <f t="shared" si="49"/>
        <v>0</v>
      </c>
      <c r="BC43" s="372">
        <f t="shared" si="7"/>
        <v>0</v>
      </c>
      <c r="BD43" s="372">
        <f t="shared" si="8"/>
        <v>0</v>
      </c>
      <c r="BE43" s="373">
        <f t="shared" si="9"/>
        <v>0</v>
      </c>
      <c r="BF43" s="374">
        <f t="shared" si="1"/>
        <v>0</v>
      </c>
      <c r="BG43" s="506">
        <f t="shared" si="46"/>
        <v>21.881606765327692</v>
      </c>
      <c r="BH43" s="87"/>
      <c r="BI43" s="375">
        <f t="shared" si="2"/>
        <v>21</v>
      </c>
      <c r="BJ43" s="376">
        <f t="shared" si="2"/>
        <v>0</v>
      </c>
      <c r="BK43" s="582">
        <f t="shared" si="47"/>
        <v>0</v>
      </c>
      <c r="BL43" s="583" t="str">
        <f t="shared" si="50"/>
        <v>C</v>
      </c>
      <c r="BM43" s="583">
        <f t="shared" si="48"/>
        <v>0</v>
      </c>
      <c r="BN43" s="584" t="str">
        <f t="shared" si="51"/>
        <v>C</v>
      </c>
      <c r="BO43" s="582">
        <f t="shared" si="10"/>
        <v>0</v>
      </c>
      <c r="BP43" s="583">
        <f t="shared" si="11"/>
        <v>0</v>
      </c>
      <c r="BQ43" s="583">
        <f t="shared" si="12"/>
        <v>0</v>
      </c>
      <c r="BR43" s="584">
        <f t="shared" si="13"/>
        <v>0</v>
      </c>
      <c r="BS43" s="555">
        <f t="shared" si="14"/>
        <v>0</v>
      </c>
      <c r="BT43" s="557">
        <f t="shared" si="15"/>
        <v>0</v>
      </c>
      <c r="BU43" s="558">
        <f t="shared" si="16"/>
        <v>0</v>
      </c>
      <c r="BV43" s="557">
        <f t="shared" si="17"/>
        <v>0</v>
      </c>
      <c r="BW43" s="558">
        <f t="shared" si="18"/>
        <v>0</v>
      </c>
      <c r="BX43" s="557">
        <f t="shared" si="19"/>
        <v>0</v>
      </c>
      <c r="BY43" s="558">
        <f t="shared" si="20"/>
        <v>0</v>
      </c>
      <c r="BZ43" s="557">
        <f t="shared" si="21"/>
        <v>0</v>
      </c>
      <c r="CA43" s="558">
        <f t="shared" si="22"/>
        <v>0</v>
      </c>
      <c r="CB43" s="557">
        <f t="shared" si="23"/>
        <v>0</v>
      </c>
      <c r="CC43" s="558">
        <f t="shared" si="24"/>
        <v>0</v>
      </c>
      <c r="CD43" s="557">
        <f t="shared" si="25"/>
        <v>0</v>
      </c>
      <c r="CE43" s="558">
        <f t="shared" si="26"/>
        <v>0</v>
      </c>
      <c r="CF43" s="556">
        <f t="shared" si="27"/>
        <v>0</v>
      </c>
      <c r="CG43" s="555">
        <f t="shared" si="28"/>
        <v>0</v>
      </c>
      <c r="CH43" s="557">
        <f t="shared" si="29"/>
        <v>0</v>
      </c>
      <c r="CI43" s="558">
        <f t="shared" si="30"/>
        <v>0</v>
      </c>
      <c r="CJ43" s="557">
        <f t="shared" si="31"/>
        <v>0</v>
      </c>
      <c r="CK43" s="558">
        <f t="shared" si="32"/>
        <v>0</v>
      </c>
      <c r="CL43" s="557">
        <f t="shared" si="33"/>
        <v>0</v>
      </c>
      <c r="CM43" s="559">
        <f t="shared" si="34"/>
        <v>0</v>
      </c>
      <c r="CN43" s="560">
        <f t="shared" si="35"/>
        <v>0</v>
      </c>
      <c r="CO43" s="118"/>
      <c r="CP43" s="118"/>
      <c r="CQ43" s="118"/>
      <c r="CR43" s="118"/>
      <c r="CS43" s="118"/>
      <c r="CT43" s="118"/>
      <c r="CU43" s="118"/>
      <c r="CV43" s="118"/>
      <c r="CW43" s="118"/>
      <c r="CX43" s="118"/>
      <c r="CY43" s="118"/>
      <c r="CZ43" s="118"/>
      <c r="DA43" s="118"/>
      <c r="DB43" s="335">
        <v>21</v>
      </c>
      <c r="DC43" s="334">
        <f t="shared" si="36"/>
        <v>21</v>
      </c>
      <c r="DD43" s="352">
        <f t="shared" si="37"/>
        <v>0</v>
      </c>
      <c r="DE43" s="89">
        <f t="shared" si="38"/>
        <v>0</v>
      </c>
      <c r="DF43" s="209">
        <f t="shared" si="39"/>
        <v>21.881606765327692</v>
      </c>
      <c r="DG43" s="133"/>
      <c r="DU43" s="344">
        <f t="shared" si="4"/>
        <v>21</v>
      </c>
      <c r="DV43" s="347">
        <f t="shared" si="4"/>
        <v>0</v>
      </c>
      <c r="DW43" s="91">
        <f t="shared" si="40"/>
        <v>0</v>
      </c>
      <c r="DX43" s="92">
        <f t="shared" si="41"/>
        <v>0</v>
      </c>
      <c r="DY43" s="93">
        <f t="shared" si="42"/>
        <v>0</v>
      </c>
    </row>
    <row r="44" spans="1:140" ht="13.2" customHeight="1" x14ac:dyDescent="0.2">
      <c r="A44" s="95">
        <v>22</v>
      </c>
      <c r="B44" s="96">
        <f>国語!B44</f>
        <v>0</v>
      </c>
      <c r="C44" s="97">
        <f>アンケート集計!AH25</f>
        <v>0</v>
      </c>
      <c r="D44" s="422" t="str">
        <f t="shared" si="43"/>
        <v>C</v>
      </c>
      <c r="E44" s="234"/>
      <c r="F44" s="235"/>
      <c r="G44" s="235"/>
      <c r="H44" s="235"/>
      <c r="I44" s="235"/>
      <c r="J44" s="235"/>
      <c r="K44" s="235"/>
      <c r="L44" s="235"/>
      <c r="M44" s="235"/>
      <c r="N44" s="236"/>
      <c r="O44" s="254"/>
      <c r="P44" s="235"/>
      <c r="Q44" s="235"/>
      <c r="R44" s="235"/>
      <c r="S44" s="236"/>
      <c r="T44" s="254"/>
      <c r="U44" s="236"/>
      <c r="V44" s="254"/>
      <c r="W44" s="236"/>
      <c r="X44" s="254"/>
      <c r="Y44" s="235"/>
      <c r="Z44" s="235"/>
      <c r="AA44" s="235"/>
      <c r="AB44" s="235"/>
      <c r="AC44" s="235"/>
      <c r="AD44" s="235"/>
      <c r="AE44" s="235"/>
      <c r="AF44" s="235"/>
      <c r="AG44" s="236"/>
      <c r="AH44" s="254"/>
      <c r="AI44" s="235"/>
      <c r="AJ44" s="235"/>
      <c r="AK44" s="236"/>
      <c r="AL44" s="254"/>
      <c r="AM44" s="266"/>
      <c r="AN44" s="234"/>
      <c r="AO44" s="235"/>
      <c r="AP44" s="235"/>
      <c r="AQ44" s="235"/>
      <c r="AR44" s="235"/>
      <c r="AS44" s="236"/>
      <c r="AT44" s="254"/>
      <c r="AU44" s="236"/>
      <c r="AV44" s="129"/>
      <c r="AW44" s="129"/>
      <c r="AX44" s="101">
        <f t="shared" si="5"/>
        <v>0</v>
      </c>
      <c r="AY44" s="360" t="str">
        <f t="shared" si="44"/>
        <v>C</v>
      </c>
      <c r="AZ44" s="102">
        <f t="shared" si="6"/>
        <v>0</v>
      </c>
      <c r="BA44" s="361" t="str">
        <f t="shared" si="45"/>
        <v>C</v>
      </c>
      <c r="BB44" s="101">
        <f t="shared" si="49"/>
        <v>0</v>
      </c>
      <c r="BC44" s="102">
        <f t="shared" si="7"/>
        <v>0</v>
      </c>
      <c r="BD44" s="102">
        <f t="shared" si="8"/>
        <v>0</v>
      </c>
      <c r="BE44" s="103">
        <f t="shared" si="9"/>
        <v>0</v>
      </c>
      <c r="BF44" s="104">
        <f t="shared" si="1"/>
        <v>0</v>
      </c>
      <c r="BG44" s="507">
        <f t="shared" si="46"/>
        <v>21.881606765327692</v>
      </c>
      <c r="BH44" s="87"/>
      <c r="BI44" s="95">
        <f t="shared" si="2"/>
        <v>22</v>
      </c>
      <c r="BJ44" s="96">
        <f t="shared" si="2"/>
        <v>0</v>
      </c>
      <c r="BK44" s="561">
        <f t="shared" si="47"/>
        <v>0</v>
      </c>
      <c r="BL44" s="562" t="str">
        <f t="shared" si="50"/>
        <v>C</v>
      </c>
      <c r="BM44" s="562">
        <f t="shared" si="48"/>
        <v>0</v>
      </c>
      <c r="BN44" s="563" t="str">
        <f t="shared" si="51"/>
        <v>C</v>
      </c>
      <c r="BO44" s="561">
        <f t="shared" si="10"/>
        <v>0</v>
      </c>
      <c r="BP44" s="562">
        <f t="shared" si="11"/>
        <v>0</v>
      </c>
      <c r="BQ44" s="562">
        <f t="shared" si="12"/>
        <v>0</v>
      </c>
      <c r="BR44" s="563">
        <f t="shared" si="13"/>
        <v>0</v>
      </c>
      <c r="BS44" s="564">
        <f t="shared" si="14"/>
        <v>0</v>
      </c>
      <c r="BT44" s="566">
        <f t="shared" si="15"/>
        <v>0</v>
      </c>
      <c r="BU44" s="567">
        <f t="shared" si="16"/>
        <v>0</v>
      </c>
      <c r="BV44" s="566">
        <f t="shared" si="17"/>
        <v>0</v>
      </c>
      <c r="BW44" s="567">
        <f t="shared" si="18"/>
        <v>0</v>
      </c>
      <c r="BX44" s="566">
        <f t="shared" si="19"/>
        <v>0</v>
      </c>
      <c r="BY44" s="567">
        <f t="shared" si="20"/>
        <v>0</v>
      </c>
      <c r="BZ44" s="566">
        <f t="shared" si="21"/>
        <v>0</v>
      </c>
      <c r="CA44" s="567">
        <f t="shared" si="22"/>
        <v>0</v>
      </c>
      <c r="CB44" s="566">
        <f t="shared" si="23"/>
        <v>0</v>
      </c>
      <c r="CC44" s="567">
        <f t="shared" si="24"/>
        <v>0</v>
      </c>
      <c r="CD44" s="566">
        <f t="shared" si="25"/>
        <v>0</v>
      </c>
      <c r="CE44" s="567">
        <f t="shared" si="26"/>
        <v>0</v>
      </c>
      <c r="CF44" s="565">
        <f t="shared" si="27"/>
        <v>0</v>
      </c>
      <c r="CG44" s="564">
        <f t="shared" si="28"/>
        <v>0</v>
      </c>
      <c r="CH44" s="566">
        <f t="shared" si="29"/>
        <v>0</v>
      </c>
      <c r="CI44" s="567">
        <f t="shared" si="30"/>
        <v>0</v>
      </c>
      <c r="CJ44" s="566">
        <f t="shared" si="31"/>
        <v>0</v>
      </c>
      <c r="CK44" s="567">
        <f t="shared" si="32"/>
        <v>0</v>
      </c>
      <c r="CL44" s="566">
        <f t="shared" si="33"/>
        <v>0</v>
      </c>
      <c r="CM44" s="568">
        <f t="shared" si="34"/>
        <v>0</v>
      </c>
      <c r="CN44" s="569">
        <f t="shared" si="35"/>
        <v>0</v>
      </c>
      <c r="CO44" s="118"/>
      <c r="CP44" s="118"/>
      <c r="CQ44" s="118"/>
      <c r="CR44" s="118"/>
      <c r="CS44" s="118"/>
      <c r="CT44" s="118"/>
      <c r="CU44" s="118"/>
      <c r="CV44" s="118"/>
      <c r="CW44" s="118"/>
      <c r="CX44" s="118"/>
      <c r="CY44" s="118"/>
      <c r="CZ44" s="118"/>
      <c r="DA44" s="118"/>
      <c r="DB44" s="335">
        <v>22</v>
      </c>
      <c r="DC44" s="334">
        <f t="shared" si="36"/>
        <v>22</v>
      </c>
      <c r="DD44" s="352">
        <f t="shared" si="37"/>
        <v>0</v>
      </c>
      <c r="DE44" s="89">
        <f t="shared" si="38"/>
        <v>0</v>
      </c>
      <c r="DF44" s="209">
        <f t="shared" si="39"/>
        <v>21.881606765327692</v>
      </c>
      <c r="DG44" s="133"/>
      <c r="DU44" s="344">
        <f t="shared" si="4"/>
        <v>22</v>
      </c>
      <c r="DV44" s="347">
        <f t="shared" si="4"/>
        <v>0</v>
      </c>
      <c r="DW44" s="91">
        <f t="shared" si="40"/>
        <v>0</v>
      </c>
      <c r="DX44" s="92">
        <f t="shared" si="41"/>
        <v>0</v>
      </c>
      <c r="DY44" s="93">
        <f t="shared" si="42"/>
        <v>0</v>
      </c>
    </row>
    <row r="45" spans="1:140" ht="13.2" customHeight="1" x14ac:dyDescent="0.2">
      <c r="A45" s="55">
        <v>23</v>
      </c>
      <c r="B45" s="108">
        <f>国語!B45</f>
        <v>0</v>
      </c>
      <c r="C45" s="109">
        <f>アンケート集計!AH26</f>
        <v>0</v>
      </c>
      <c r="D45" s="23" t="str">
        <f t="shared" si="43"/>
        <v>C</v>
      </c>
      <c r="E45" s="237"/>
      <c r="F45" s="238"/>
      <c r="G45" s="238"/>
      <c r="H45" s="238"/>
      <c r="I45" s="238"/>
      <c r="J45" s="238"/>
      <c r="K45" s="238"/>
      <c r="L45" s="238"/>
      <c r="M45" s="238"/>
      <c r="N45" s="239"/>
      <c r="O45" s="255"/>
      <c r="P45" s="238"/>
      <c r="Q45" s="238"/>
      <c r="R45" s="238"/>
      <c r="S45" s="239"/>
      <c r="T45" s="255"/>
      <c r="U45" s="239"/>
      <c r="V45" s="255"/>
      <c r="W45" s="239"/>
      <c r="X45" s="255"/>
      <c r="Y45" s="238"/>
      <c r="Z45" s="238"/>
      <c r="AA45" s="238"/>
      <c r="AB45" s="238"/>
      <c r="AC45" s="238"/>
      <c r="AD45" s="238"/>
      <c r="AE45" s="238"/>
      <c r="AF45" s="238"/>
      <c r="AG45" s="239"/>
      <c r="AH45" s="255"/>
      <c r="AI45" s="238"/>
      <c r="AJ45" s="238"/>
      <c r="AK45" s="239"/>
      <c r="AL45" s="255"/>
      <c r="AM45" s="267"/>
      <c r="AN45" s="237"/>
      <c r="AO45" s="238"/>
      <c r="AP45" s="238"/>
      <c r="AQ45" s="238"/>
      <c r="AR45" s="238"/>
      <c r="AS45" s="239"/>
      <c r="AT45" s="255"/>
      <c r="AU45" s="239"/>
      <c r="AV45" s="132"/>
      <c r="AW45" s="132"/>
      <c r="AX45" s="113">
        <f t="shared" si="5"/>
        <v>0</v>
      </c>
      <c r="AY45" s="358" t="str">
        <f t="shared" si="44"/>
        <v>C</v>
      </c>
      <c r="AZ45" s="114">
        <f t="shared" si="6"/>
        <v>0</v>
      </c>
      <c r="BA45" s="359" t="str">
        <f t="shared" si="45"/>
        <v>C</v>
      </c>
      <c r="BB45" s="113">
        <f t="shared" si="49"/>
        <v>0</v>
      </c>
      <c r="BC45" s="114">
        <f t="shared" si="7"/>
        <v>0</v>
      </c>
      <c r="BD45" s="114">
        <f t="shared" si="8"/>
        <v>0</v>
      </c>
      <c r="BE45" s="115">
        <f t="shared" si="9"/>
        <v>0</v>
      </c>
      <c r="BF45" s="116">
        <f t="shared" si="1"/>
        <v>0</v>
      </c>
      <c r="BG45" s="508">
        <f t="shared" si="46"/>
        <v>21.881606765327692</v>
      </c>
      <c r="BH45" s="87"/>
      <c r="BI45" s="55">
        <f t="shared" si="2"/>
        <v>23</v>
      </c>
      <c r="BJ45" s="108">
        <f t="shared" si="2"/>
        <v>0</v>
      </c>
      <c r="BK45" s="570">
        <f t="shared" si="47"/>
        <v>0</v>
      </c>
      <c r="BL45" s="571" t="str">
        <f t="shared" si="50"/>
        <v>C</v>
      </c>
      <c r="BM45" s="571">
        <f t="shared" si="48"/>
        <v>0</v>
      </c>
      <c r="BN45" s="572" t="str">
        <f t="shared" si="51"/>
        <v>C</v>
      </c>
      <c r="BO45" s="570">
        <f t="shared" si="10"/>
        <v>0</v>
      </c>
      <c r="BP45" s="571">
        <f t="shared" si="11"/>
        <v>0</v>
      </c>
      <c r="BQ45" s="571">
        <f t="shared" si="12"/>
        <v>0</v>
      </c>
      <c r="BR45" s="572">
        <f t="shared" si="13"/>
        <v>0</v>
      </c>
      <c r="BS45" s="555">
        <f t="shared" si="14"/>
        <v>0</v>
      </c>
      <c r="BT45" s="557">
        <f t="shared" si="15"/>
        <v>0</v>
      </c>
      <c r="BU45" s="558">
        <f t="shared" si="16"/>
        <v>0</v>
      </c>
      <c r="BV45" s="557">
        <f t="shared" si="17"/>
        <v>0</v>
      </c>
      <c r="BW45" s="558">
        <f t="shared" si="18"/>
        <v>0</v>
      </c>
      <c r="BX45" s="557">
        <f t="shared" si="19"/>
        <v>0</v>
      </c>
      <c r="BY45" s="558">
        <f t="shared" si="20"/>
        <v>0</v>
      </c>
      <c r="BZ45" s="557">
        <f t="shared" si="21"/>
        <v>0</v>
      </c>
      <c r="CA45" s="558">
        <f t="shared" si="22"/>
        <v>0</v>
      </c>
      <c r="CB45" s="557">
        <f t="shared" si="23"/>
        <v>0</v>
      </c>
      <c r="CC45" s="558">
        <f t="shared" si="24"/>
        <v>0</v>
      </c>
      <c r="CD45" s="557">
        <f t="shared" si="25"/>
        <v>0</v>
      </c>
      <c r="CE45" s="558">
        <f t="shared" si="26"/>
        <v>0</v>
      </c>
      <c r="CF45" s="556">
        <f t="shared" si="27"/>
        <v>0</v>
      </c>
      <c r="CG45" s="555">
        <f t="shared" si="28"/>
        <v>0</v>
      </c>
      <c r="CH45" s="557">
        <f t="shared" si="29"/>
        <v>0</v>
      </c>
      <c r="CI45" s="558">
        <f t="shared" si="30"/>
        <v>0</v>
      </c>
      <c r="CJ45" s="557">
        <f t="shared" si="31"/>
        <v>0</v>
      </c>
      <c r="CK45" s="558">
        <f t="shared" si="32"/>
        <v>0</v>
      </c>
      <c r="CL45" s="557">
        <f t="shared" si="33"/>
        <v>0</v>
      </c>
      <c r="CM45" s="559">
        <f t="shared" si="34"/>
        <v>0</v>
      </c>
      <c r="CN45" s="560">
        <f t="shared" si="35"/>
        <v>0</v>
      </c>
      <c r="CO45" s="118"/>
      <c r="CP45" s="118"/>
      <c r="CQ45" s="118"/>
      <c r="CR45" s="118"/>
      <c r="CS45" s="118"/>
      <c r="CT45" s="118"/>
      <c r="CU45" s="118"/>
      <c r="CV45" s="118"/>
      <c r="CW45" s="118"/>
      <c r="CX45" s="118"/>
      <c r="CY45" s="118"/>
      <c r="CZ45" s="118"/>
      <c r="DA45" s="118"/>
      <c r="DB45" s="335">
        <v>23</v>
      </c>
      <c r="DC45" s="334">
        <f t="shared" si="36"/>
        <v>23</v>
      </c>
      <c r="DD45" s="352">
        <f t="shared" si="37"/>
        <v>0</v>
      </c>
      <c r="DE45" s="89">
        <f t="shared" si="38"/>
        <v>0</v>
      </c>
      <c r="DF45" s="209">
        <f t="shared" si="39"/>
        <v>21.881606765327692</v>
      </c>
      <c r="DG45" s="133"/>
      <c r="DU45" s="344">
        <f t="shared" si="4"/>
        <v>23</v>
      </c>
      <c r="DV45" s="347">
        <f t="shared" si="4"/>
        <v>0</v>
      </c>
      <c r="DW45" s="91">
        <f t="shared" si="40"/>
        <v>0</v>
      </c>
      <c r="DX45" s="92">
        <f t="shared" si="41"/>
        <v>0</v>
      </c>
      <c r="DY45" s="93">
        <f t="shared" si="42"/>
        <v>0</v>
      </c>
    </row>
    <row r="46" spans="1:140" ht="13.2" customHeight="1" x14ac:dyDescent="0.2">
      <c r="A46" s="95">
        <v>24</v>
      </c>
      <c r="B46" s="96">
        <f>国語!B46</f>
        <v>0</v>
      </c>
      <c r="C46" s="97">
        <f>アンケート集計!AH27</f>
        <v>0</v>
      </c>
      <c r="D46" s="422" t="str">
        <f t="shared" si="43"/>
        <v>C</v>
      </c>
      <c r="E46" s="234"/>
      <c r="F46" s="235"/>
      <c r="G46" s="235"/>
      <c r="H46" s="235"/>
      <c r="I46" s="235"/>
      <c r="J46" s="235"/>
      <c r="K46" s="235"/>
      <c r="L46" s="235"/>
      <c r="M46" s="235"/>
      <c r="N46" s="236"/>
      <c r="O46" s="254"/>
      <c r="P46" s="235"/>
      <c r="Q46" s="235"/>
      <c r="R46" s="235"/>
      <c r="S46" s="236"/>
      <c r="T46" s="254"/>
      <c r="U46" s="236"/>
      <c r="V46" s="254"/>
      <c r="W46" s="236"/>
      <c r="X46" s="254"/>
      <c r="Y46" s="235"/>
      <c r="Z46" s="235"/>
      <c r="AA46" s="235"/>
      <c r="AB46" s="235"/>
      <c r="AC46" s="235"/>
      <c r="AD46" s="235"/>
      <c r="AE46" s="235"/>
      <c r="AF46" s="235"/>
      <c r="AG46" s="236"/>
      <c r="AH46" s="254"/>
      <c r="AI46" s="235"/>
      <c r="AJ46" s="235"/>
      <c r="AK46" s="236"/>
      <c r="AL46" s="254"/>
      <c r="AM46" s="266"/>
      <c r="AN46" s="234"/>
      <c r="AO46" s="235"/>
      <c r="AP46" s="235"/>
      <c r="AQ46" s="235"/>
      <c r="AR46" s="235"/>
      <c r="AS46" s="236"/>
      <c r="AT46" s="254"/>
      <c r="AU46" s="236"/>
      <c r="AV46" s="129"/>
      <c r="AW46" s="129"/>
      <c r="AX46" s="101">
        <f t="shared" si="5"/>
        <v>0</v>
      </c>
      <c r="AY46" s="360" t="str">
        <f t="shared" si="44"/>
        <v>C</v>
      </c>
      <c r="AZ46" s="102">
        <f t="shared" si="6"/>
        <v>0</v>
      </c>
      <c r="BA46" s="361" t="str">
        <f t="shared" si="45"/>
        <v>C</v>
      </c>
      <c r="BB46" s="101">
        <f t="shared" si="49"/>
        <v>0</v>
      </c>
      <c r="BC46" s="102">
        <f t="shared" si="7"/>
        <v>0</v>
      </c>
      <c r="BD46" s="102">
        <f t="shared" si="8"/>
        <v>0</v>
      </c>
      <c r="BE46" s="103">
        <f t="shared" si="9"/>
        <v>0</v>
      </c>
      <c r="BF46" s="104">
        <f t="shared" si="1"/>
        <v>0</v>
      </c>
      <c r="BG46" s="507">
        <f t="shared" si="46"/>
        <v>21.881606765327692</v>
      </c>
      <c r="BH46" s="87"/>
      <c r="BI46" s="95">
        <f t="shared" si="2"/>
        <v>24</v>
      </c>
      <c r="BJ46" s="96">
        <f t="shared" si="2"/>
        <v>0</v>
      </c>
      <c r="BK46" s="561">
        <f t="shared" si="47"/>
        <v>0</v>
      </c>
      <c r="BL46" s="562" t="str">
        <f t="shared" si="50"/>
        <v>C</v>
      </c>
      <c r="BM46" s="562">
        <f t="shared" si="48"/>
        <v>0</v>
      </c>
      <c r="BN46" s="563" t="str">
        <f t="shared" si="51"/>
        <v>C</v>
      </c>
      <c r="BO46" s="561">
        <f t="shared" si="10"/>
        <v>0</v>
      </c>
      <c r="BP46" s="562">
        <f t="shared" si="11"/>
        <v>0</v>
      </c>
      <c r="BQ46" s="562">
        <f t="shared" si="12"/>
        <v>0</v>
      </c>
      <c r="BR46" s="563">
        <f t="shared" si="13"/>
        <v>0</v>
      </c>
      <c r="BS46" s="564">
        <f t="shared" si="14"/>
        <v>0</v>
      </c>
      <c r="BT46" s="566">
        <f t="shared" si="15"/>
        <v>0</v>
      </c>
      <c r="BU46" s="567">
        <f t="shared" si="16"/>
        <v>0</v>
      </c>
      <c r="BV46" s="566">
        <f t="shared" si="17"/>
        <v>0</v>
      </c>
      <c r="BW46" s="567">
        <f t="shared" si="18"/>
        <v>0</v>
      </c>
      <c r="BX46" s="566">
        <f t="shared" si="19"/>
        <v>0</v>
      </c>
      <c r="BY46" s="567">
        <f t="shared" si="20"/>
        <v>0</v>
      </c>
      <c r="BZ46" s="566">
        <f t="shared" si="21"/>
        <v>0</v>
      </c>
      <c r="CA46" s="567">
        <f t="shared" si="22"/>
        <v>0</v>
      </c>
      <c r="CB46" s="566">
        <f t="shared" si="23"/>
        <v>0</v>
      </c>
      <c r="CC46" s="567">
        <f t="shared" si="24"/>
        <v>0</v>
      </c>
      <c r="CD46" s="566">
        <f t="shared" si="25"/>
        <v>0</v>
      </c>
      <c r="CE46" s="567">
        <f t="shared" si="26"/>
        <v>0</v>
      </c>
      <c r="CF46" s="565">
        <f t="shared" si="27"/>
        <v>0</v>
      </c>
      <c r="CG46" s="564">
        <f t="shared" si="28"/>
        <v>0</v>
      </c>
      <c r="CH46" s="566">
        <f t="shared" si="29"/>
        <v>0</v>
      </c>
      <c r="CI46" s="567">
        <f t="shared" si="30"/>
        <v>0</v>
      </c>
      <c r="CJ46" s="566">
        <f t="shared" si="31"/>
        <v>0</v>
      </c>
      <c r="CK46" s="567">
        <f t="shared" si="32"/>
        <v>0</v>
      </c>
      <c r="CL46" s="566">
        <f t="shared" si="33"/>
        <v>0</v>
      </c>
      <c r="CM46" s="568">
        <f t="shared" si="34"/>
        <v>0</v>
      </c>
      <c r="CN46" s="569">
        <f t="shared" si="35"/>
        <v>0</v>
      </c>
      <c r="CO46" s="118"/>
      <c r="CP46" s="118"/>
      <c r="CQ46" s="118"/>
      <c r="CR46" s="118"/>
      <c r="CS46" s="118"/>
      <c r="CT46" s="118"/>
      <c r="CU46" s="118"/>
      <c r="CV46" s="118"/>
      <c r="CW46" s="118"/>
      <c r="CX46" s="118"/>
      <c r="CY46" s="118"/>
      <c r="CZ46" s="118"/>
      <c r="DA46" s="118"/>
      <c r="DB46" s="335">
        <v>24</v>
      </c>
      <c r="DC46" s="334">
        <f t="shared" si="36"/>
        <v>24</v>
      </c>
      <c r="DD46" s="352">
        <f t="shared" si="37"/>
        <v>0</v>
      </c>
      <c r="DE46" s="89">
        <f t="shared" si="38"/>
        <v>0</v>
      </c>
      <c r="DF46" s="209">
        <f t="shared" si="39"/>
        <v>21.881606765327692</v>
      </c>
      <c r="DG46" s="133"/>
      <c r="DU46" s="344">
        <f t="shared" si="4"/>
        <v>24</v>
      </c>
      <c r="DV46" s="347">
        <f t="shared" si="4"/>
        <v>0</v>
      </c>
      <c r="DW46" s="91">
        <f t="shared" si="40"/>
        <v>0</v>
      </c>
      <c r="DX46" s="92">
        <f t="shared" si="41"/>
        <v>0</v>
      </c>
      <c r="DY46" s="93">
        <f t="shared" si="42"/>
        <v>0</v>
      </c>
    </row>
    <row r="47" spans="1:140" ht="13.2" customHeight="1" x14ac:dyDescent="0.2">
      <c r="A47" s="55">
        <v>25</v>
      </c>
      <c r="B47" s="108">
        <f>国語!B47</f>
        <v>0</v>
      </c>
      <c r="C47" s="109">
        <f>アンケート集計!AH28</f>
        <v>0</v>
      </c>
      <c r="D47" s="23" t="str">
        <f t="shared" si="43"/>
        <v>C</v>
      </c>
      <c r="E47" s="237"/>
      <c r="F47" s="238"/>
      <c r="G47" s="238"/>
      <c r="H47" s="238"/>
      <c r="I47" s="238"/>
      <c r="J47" s="238"/>
      <c r="K47" s="238"/>
      <c r="L47" s="238"/>
      <c r="M47" s="238"/>
      <c r="N47" s="239"/>
      <c r="O47" s="255"/>
      <c r="P47" s="238"/>
      <c r="Q47" s="238"/>
      <c r="R47" s="238"/>
      <c r="S47" s="239"/>
      <c r="T47" s="255"/>
      <c r="U47" s="239"/>
      <c r="V47" s="255"/>
      <c r="W47" s="239"/>
      <c r="X47" s="255"/>
      <c r="Y47" s="238"/>
      <c r="Z47" s="238"/>
      <c r="AA47" s="238"/>
      <c r="AB47" s="238"/>
      <c r="AC47" s="238"/>
      <c r="AD47" s="238"/>
      <c r="AE47" s="238"/>
      <c r="AF47" s="238"/>
      <c r="AG47" s="239"/>
      <c r="AH47" s="255"/>
      <c r="AI47" s="238"/>
      <c r="AJ47" s="238"/>
      <c r="AK47" s="239"/>
      <c r="AL47" s="255"/>
      <c r="AM47" s="267"/>
      <c r="AN47" s="237"/>
      <c r="AO47" s="238"/>
      <c r="AP47" s="238"/>
      <c r="AQ47" s="238"/>
      <c r="AR47" s="238"/>
      <c r="AS47" s="239"/>
      <c r="AT47" s="255"/>
      <c r="AU47" s="239"/>
      <c r="AV47" s="132"/>
      <c r="AW47" s="132"/>
      <c r="AX47" s="113">
        <f t="shared" si="5"/>
        <v>0</v>
      </c>
      <c r="AY47" s="358" t="str">
        <f t="shared" si="44"/>
        <v>C</v>
      </c>
      <c r="AZ47" s="114">
        <f t="shared" si="6"/>
        <v>0</v>
      </c>
      <c r="BA47" s="359" t="str">
        <f t="shared" si="45"/>
        <v>C</v>
      </c>
      <c r="BB47" s="113">
        <f t="shared" si="49"/>
        <v>0</v>
      </c>
      <c r="BC47" s="114">
        <f t="shared" si="7"/>
        <v>0</v>
      </c>
      <c r="BD47" s="114">
        <f t="shared" si="8"/>
        <v>0</v>
      </c>
      <c r="BE47" s="115">
        <f t="shared" si="9"/>
        <v>0</v>
      </c>
      <c r="BF47" s="116">
        <f t="shared" si="1"/>
        <v>0</v>
      </c>
      <c r="BG47" s="508">
        <f t="shared" si="46"/>
        <v>21.881606765327692</v>
      </c>
      <c r="BH47" s="87"/>
      <c r="BI47" s="55">
        <f t="shared" si="2"/>
        <v>25</v>
      </c>
      <c r="BJ47" s="108">
        <f t="shared" si="2"/>
        <v>0</v>
      </c>
      <c r="BK47" s="570">
        <f t="shared" si="47"/>
        <v>0</v>
      </c>
      <c r="BL47" s="571" t="str">
        <f t="shared" si="50"/>
        <v>C</v>
      </c>
      <c r="BM47" s="571">
        <f t="shared" si="48"/>
        <v>0</v>
      </c>
      <c r="BN47" s="572" t="str">
        <f t="shared" si="51"/>
        <v>C</v>
      </c>
      <c r="BO47" s="570">
        <f t="shared" si="10"/>
        <v>0</v>
      </c>
      <c r="BP47" s="571">
        <f t="shared" si="11"/>
        <v>0</v>
      </c>
      <c r="BQ47" s="571">
        <f t="shared" si="12"/>
        <v>0</v>
      </c>
      <c r="BR47" s="572">
        <f t="shared" si="13"/>
        <v>0</v>
      </c>
      <c r="BS47" s="555">
        <f t="shared" si="14"/>
        <v>0</v>
      </c>
      <c r="BT47" s="557">
        <f t="shared" si="15"/>
        <v>0</v>
      </c>
      <c r="BU47" s="558">
        <f t="shared" si="16"/>
        <v>0</v>
      </c>
      <c r="BV47" s="557">
        <f t="shared" si="17"/>
        <v>0</v>
      </c>
      <c r="BW47" s="558">
        <f t="shared" si="18"/>
        <v>0</v>
      </c>
      <c r="BX47" s="557">
        <f t="shared" si="19"/>
        <v>0</v>
      </c>
      <c r="BY47" s="558">
        <f t="shared" si="20"/>
        <v>0</v>
      </c>
      <c r="BZ47" s="557">
        <f t="shared" si="21"/>
        <v>0</v>
      </c>
      <c r="CA47" s="558">
        <f t="shared" si="22"/>
        <v>0</v>
      </c>
      <c r="CB47" s="557">
        <f t="shared" si="23"/>
        <v>0</v>
      </c>
      <c r="CC47" s="558">
        <f t="shared" si="24"/>
        <v>0</v>
      </c>
      <c r="CD47" s="557">
        <f t="shared" si="25"/>
        <v>0</v>
      </c>
      <c r="CE47" s="558">
        <f t="shared" si="26"/>
        <v>0</v>
      </c>
      <c r="CF47" s="556">
        <f t="shared" si="27"/>
        <v>0</v>
      </c>
      <c r="CG47" s="555">
        <f t="shared" si="28"/>
        <v>0</v>
      </c>
      <c r="CH47" s="557">
        <f t="shared" si="29"/>
        <v>0</v>
      </c>
      <c r="CI47" s="558">
        <f t="shared" si="30"/>
        <v>0</v>
      </c>
      <c r="CJ47" s="557">
        <f t="shared" si="31"/>
        <v>0</v>
      </c>
      <c r="CK47" s="558">
        <f t="shared" si="32"/>
        <v>0</v>
      </c>
      <c r="CL47" s="557">
        <f t="shared" si="33"/>
        <v>0</v>
      </c>
      <c r="CM47" s="559">
        <f t="shared" si="34"/>
        <v>0</v>
      </c>
      <c r="CN47" s="560">
        <f t="shared" si="35"/>
        <v>0</v>
      </c>
      <c r="CO47" s="118"/>
      <c r="CP47" s="118"/>
      <c r="CQ47" s="118"/>
      <c r="CR47" s="118"/>
      <c r="CS47" s="118"/>
      <c r="CT47" s="118"/>
      <c r="CU47" s="118"/>
      <c r="CV47" s="118"/>
      <c r="CW47" s="118"/>
      <c r="CX47" s="118"/>
      <c r="CY47" s="118"/>
      <c r="CZ47" s="118"/>
      <c r="DA47" s="118"/>
      <c r="DB47" s="335">
        <v>25</v>
      </c>
      <c r="DC47" s="334">
        <f t="shared" si="36"/>
        <v>25</v>
      </c>
      <c r="DD47" s="352">
        <f t="shared" si="37"/>
        <v>0</v>
      </c>
      <c r="DE47" s="89">
        <f t="shared" si="38"/>
        <v>0</v>
      </c>
      <c r="DF47" s="209">
        <f t="shared" si="39"/>
        <v>21.881606765327692</v>
      </c>
      <c r="DG47" s="133"/>
      <c r="DU47" s="344">
        <f t="shared" si="4"/>
        <v>25</v>
      </c>
      <c r="DV47" s="347">
        <f t="shared" si="4"/>
        <v>0</v>
      </c>
      <c r="DW47" s="91">
        <f t="shared" si="40"/>
        <v>0</v>
      </c>
      <c r="DX47" s="92">
        <f t="shared" si="41"/>
        <v>0</v>
      </c>
      <c r="DY47" s="93">
        <f t="shared" si="42"/>
        <v>0</v>
      </c>
    </row>
    <row r="48" spans="1:140" ht="13.2" customHeight="1" x14ac:dyDescent="0.2">
      <c r="A48" s="95">
        <v>26</v>
      </c>
      <c r="B48" s="96">
        <f>国語!B48</f>
        <v>0</v>
      </c>
      <c r="C48" s="97">
        <f>アンケート集計!AH29</f>
        <v>0</v>
      </c>
      <c r="D48" s="422" t="str">
        <f t="shared" si="43"/>
        <v>C</v>
      </c>
      <c r="E48" s="234"/>
      <c r="F48" s="235"/>
      <c r="G48" s="235"/>
      <c r="H48" s="235"/>
      <c r="I48" s="235"/>
      <c r="J48" s="235"/>
      <c r="K48" s="235"/>
      <c r="L48" s="235"/>
      <c r="M48" s="235"/>
      <c r="N48" s="236"/>
      <c r="O48" s="254"/>
      <c r="P48" s="235"/>
      <c r="Q48" s="235"/>
      <c r="R48" s="235"/>
      <c r="S48" s="236"/>
      <c r="T48" s="254"/>
      <c r="U48" s="236"/>
      <c r="V48" s="254"/>
      <c r="W48" s="236"/>
      <c r="X48" s="254"/>
      <c r="Y48" s="235"/>
      <c r="Z48" s="235"/>
      <c r="AA48" s="235"/>
      <c r="AB48" s="235"/>
      <c r="AC48" s="235"/>
      <c r="AD48" s="235"/>
      <c r="AE48" s="235"/>
      <c r="AF48" s="235"/>
      <c r="AG48" s="236"/>
      <c r="AH48" s="254"/>
      <c r="AI48" s="235"/>
      <c r="AJ48" s="235"/>
      <c r="AK48" s="236"/>
      <c r="AL48" s="254"/>
      <c r="AM48" s="266"/>
      <c r="AN48" s="234"/>
      <c r="AO48" s="235"/>
      <c r="AP48" s="235"/>
      <c r="AQ48" s="235"/>
      <c r="AR48" s="235"/>
      <c r="AS48" s="236"/>
      <c r="AT48" s="254"/>
      <c r="AU48" s="236"/>
      <c r="AV48" s="129"/>
      <c r="AW48" s="129"/>
      <c r="AX48" s="101">
        <f t="shared" si="5"/>
        <v>0</v>
      </c>
      <c r="AY48" s="360" t="str">
        <f t="shared" si="44"/>
        <v>C</v>
      </c>
      <c r="AZ48" s="102">
        <f t="shared" si="6"/>
        <v>0</v>
      </c>
      <c r="BA48" s="361" t="str">
        <f t="shared" si="45"/>
        <v>C</v>
      </c>
      <c r="BB48" s="101">
        <f t="shared" si="49"/>
        <v>0</v>
      </c>
      <c r="BC48" s="102">
        <f t="shared" si="7"/>
        <v>0</v>
      </c>
      <c r="BD48" s="102">
        <f t="shared" si="8"/>
        <v>0</v>
      </c>
      <c r="BE48" s="103">
        <f t="shared" si="9"/>
        <v>0</v>
      </c>
      <c r="BF48" s="104">
        <f t="shared" si="1"/>
        <v>0</v>
      </c>
      <c r="BG48" s="507">
        <f t="shared" si="46"/>
        <v>21.881606765327692</v>
      </c>
      <c r="BH48" s="87"/>
      <c r="BI48" s="95">
        <f t="shared" si="2"/>
        <v>26</v>
      </c>
      <c r="BJ48" s="96">
        <f t="shared" si="2"/>
        <v>0</v>
      </c>
      <c r="BK48" s="561">
        <f t="shared" si="47"/>
        <v>0</v>
      </c>
      <c r="BL48" s="562" t="str">
        <f t="shared" si="50"/>
        <v>C</v>
      </c>
      <c r="BM48" s="562">
        <f t="shared" si="48"/>
        <v>0</v>
      </c>
      <c r="BN48" s="563" t="str">
        <f t="shared" si="51"/>
        <v>C</v>
      </c>
      <c r="BO48" s="561">
        <f t="shared" si="10"/>
        <v>0</v>
      </c>
      <c r="BP48" s="562">
        <f t="shared" si="11"/>
        <v>0</v>
      </c>
      <c r="BQ48" s="562">
        <f t="shared" si="12"/>
        <v>0</v>
      </c>
      <c r="BR48" s="563">
        <f t="shared" si="13"/>
        <v>0</v>
      </c>
      <c r="BS48" s="564">
        <f t="shared" si="14"/>
        <v>0</v>
      </c>
      <c r="BT48" s="566">
        <f t="shared" si="15"/>
        <v>0</v>
      </c>
      <c r="BU48" s="567">
        <f t="shared" si="16"/>
        <v>0</v>
      </c>
      <c r="BV48" s="566">
        <f t="shared" si="17"/>
        <v>0</v>
      </c>
      <c r="BW48" s="567">
        <f t="shared" si="18"/>
        <v>0</v>
      </c>
      <c r="BX48" s="566">
        <f t="shared" si="19"/>
        <v>0</v>
      </c>
      <c r="BY48" s="567">
        <f t="shared" si="20"/>
        <v>0</v>
      </c>
      <c r="BZ48" s="566">
        <f t="shared" si="21"/>
        <v>0</v>
      </c>
      <c r="CA48" s="567">
        <f t="shared" si="22"/>
        <v>0</v>
      </c>
      <c r="CB48" s="566">
        <f t="shared" si="23"/>
        <v>0</v>
      </c>
      <c r="CC48" s="567">
        <f t="shared" si="24"/>
        <v>0</v>
      </c>
      <c r="CD48" s="566">
        <f t="shared" si="25"/>
        <v>0</v>
      </c>
      <c r="CE48" s="567">
        <f t="shared" si="26"/>
        <v>0</v>
      </c>
      <c r="CF48" s="565">
        <f t="shared" si="27"/>
        <v>0</v>
      </c>
      <c r="CG48" s="564">
        <f t="shared" si="28"/>
        <v>0</v>
      </c>
      <c r="CH48" s="566">
        <f t="shared" si="29"/>
        <v>0</v>
      </c>
      <c r="CI48" s="567">
        <f t="shared" si="30"/>
        <v>0</v>
      </c>
      <c r="CJ48" s="566">
        <f t="shared" si="31"/>
        <v>0</v>
      </c>
      <c r="CK48" s="567">
        <f t="shared" si="32"/>
        <v>0</v>
      </c>
      <c r="CL48" s="566">
        <f t="shared" si="33"/>
        <v>0</v>
      </c>
      <c r="CM48" s="568">
        <f t="shared" si="34"/>
        <v>0</v>
      </c>
      <c r="CN48" s="569">
        <f t="shared" si="35"/>
        <v>0</v>
      </c>
      <c r="CO48" s="118"/>
      <c r="CP48" s="118"/>
      <c r="CQ48" s="118"/>
      <c r="CR48" s="118"/>
      <c r="CS48" s="118"/>
      <c r="CT48" s="118"/>
      <c r="CU48" s="118"/>
      <c r="CV48" s="118"/>
      <c r="CW48" s="118"/>
      <c r="CX48" s="118"/>
      <c r="CY48" s="118"/>
      <c r="CZ48" s="118"/>
      <c r="DA48" s="118"/>
      <c r="DB48" s="335">
        <v>26</v>
      </c>
      <c r="DC48" s="334">
        <f t="shared" si="36"/>
        <v>26</v>
      </c>
      <c r="DD48" s="352">
        <f t="shared" si="37"/>
        <v>0</v>
      </c>
      <c r="DE48" s="89">
        <f t="shared" si="38"/>
        <v>0</v>
      </c>
      <c r="DF48" s="209">
        <f t="shared" si="39"/>
        <v>21.881606765327692</v>
      </c>
      <c r="DG48" s="133"/>
      <c r="DU48" s="344">
        <f t="shared" si="4"/>
        <v>26</v>
      </c>
      <c r="DV48" s="347">
        <f t="shared" si="4"/>
        <v>0</v>
      </c>
      <c r="DW48" s="91">
        <f t="shared" si="40"/>
        <v>0</v>
      </c>
      <c r="DX48" s="92">
        <f t="shared" si="41"/>
        <v>0</v>
      </c>
      <c r="DY48" s="93">
        <f t="shared" si="42"/>
        <v>0</v>
      </c>
    </row>
    <row r="49" spans="1:129" ht="13.2" customHeight="1" x14ac:dyDescent="0.2">
      <c r="A49" s="55">
        <v>27</v>
      </c>
      <c r="B49" s="108">
        <f>国語!B49</f>
        <v>0</v>
      </c>
      <c r="C49" s="109">
        <f>アンケート集計!AH30</f>
        <v>0</v>
      </c>
      <c r="D49" s="23" t="str">
        <f t="shared" si="43"/>
        <v>C</v>
      </c>
      <c r="E49" s="237"/>
      <c r="F49" s="238"/>
      <c r="G49" s="238"/>
      <c r="H49" s="238"/>
      <c r="I49" s="238"/>
      <c r="J49" s="238"/>
      <c r="K49" s="238"/>
      <c r="L49" s="238"/>
      <c r="M49" s="238"/>
      <c r="N49" s="239"/>
      <c r="O49" s="255"/>
      <c r="P49" s="238"/>
      <c r="Q49" s="238"/>
      <c r="R49" s="238"/>
      <c r="S49" s="239"/>
      <c r="T49" s="255"/>
      <c r="U49" s="239"/>
      <c r="V49" s="255"/>
      <c r="W49" s="239"/>
      <c r="X49" s="255"/>
      <c r="Y49" s="238"/>
      <c r="Z49" s="238"/>
      <c r="AA49" s="238"/>
      <c r="AB49" s="238"/>
      <c r="AC49" s="238"/>
      <c r="AD49" s="238"/>
      <c r="AE49" s="238"/>
      <c r="AF49" s="238"/>
      <c r="AG49" s="239"/>
      <c r="AH49" s="255"/>
      <c r="AI49" s="238"/>
      <c r="AJ49" s="238"/>
      <c r="AK49" s="239"/>
      <c r="AL49" s="255"/>
      <c r="AM49" s="267"/>
      <c r="AN49" s="237"/>
      <c r="AO49" s="238"/>
      <c r="AP49" s="238"/>
      <c r="AQ49" s="238"/>
      <c r="AR49" s="238"/>
      <c r="AS49" s="239"/>
      <c r="AT49" s="255"/>
      <c r="AU49" s="239"/>
      <c r="AV49" s="132"/>
      <c r="AW49" s="132"/>
      <c r="AX49" s="113">
        <f t="shared" si="5"/>
        <v>0</v>
      </c>
      <c r="AY49" s="358" t="str">
        <f t="shared" si="44"/>
        <v>C</v>
      </c>
      <c r="AZ49" s="114">
        <f t="shared" si="6"/>
        <v>0</v>
      </c>
      <c r="BA49" s="359" t="str">
        <f t="shared" si="45"/>
        <v>C</v>
      </c>
      <c r="BB49" s="113">
        <f t="shared" si="49"/>
        <v>0</v>
      </c>
      <c r="BC49" s="114">
        <f t="shared" si="7"/>
        <v>0</v>
      </c>
      <c r="BD49" s="114">
        <f t="shared" si="8"/>
        <v>0</v>
      </c>
      <c r="BE49" s="115">
        <f t="shared" si="9"/>
        <v>0</v>
      </c>
      <c r="BF49" s="116">
        <f t="shared" si="1"/>
        <v>0</v>
      </c>
      <c r="BG49" s="508">
        <f t="shared" si="46"/>
        <v>21.881606765327692</v>
      </c>
      <c r="BH49" s="87"/>
      <c r="BI49" s="55">
        <f t="shared" si="2"/>
        <v>27</v>
      </c>
      <c r="BJ49" s="108">
        <f t="shared" si="2"/>
        <v>0</v>
      </c>
      <c r="BK49" s="570">
        <f t="shared" si="47"/>
        <v>0</v>
      </c>
      <c r="BL49" s="571" t="str">
        <f t="shared" si="50"/>
        <v>C</v>
      </c>
      <c r="BM49" s="571">
        <f t="shared" si="48"/>
        <v>0</v>
      </c>
      <c r="BN49" s="572" t="str">
        <f t="shared" si="51"/>
        <v>C</v>
      </c>
      <c r="BO49" s="570">
        <f t="shared" si="10"/>
        <v>0</v>
      </c>
      <c r="BP49" s="571">
        <f t="shared" si="11"/>
        <v>0</v>
      </c>
      <c r="BQ49" s="571">
        <f t="shared" si="12"/>
        <v>0</v>
      </c>
      <c r="BR49" s="572">
        <f t="shared" si="13"/>
        <v>0</v>
      </c>
      <c r="BS49" s="555">
        <f t="shared" si="14"/>
        <v>0</v>
      </c>
      <c r="BT49" s="557">
        <f t="shared" si="15"/>
        <v>0</v>
      </c>
      <c r="BU49" s="558">
        <f t="shared" si="16"/>
        <v>0</v>
      </c>
      <c r="BV49" s="557">
        <f t="shared" si="17"/>
        <v>0</v>
      </c>
      <c r="BW49" s="558">
        <f t="shared" si="18"/>
        <v>0</v>
      </c>
      <c r="BX49" s="557">
        <f t="shared" si="19"/>
        <v>0</v>
      </c>
      <c r="BY49" s="558">
        <f t="shared" si="20"/>
        <v>0</v>
      </c>
      <c r="BZ49" s="557">
        <f t="shared" si="21"/>
        <v>0</v>
      </c>
      <c r="CA49" s="558">
        <f t="shared" si="22"/>
        <v>0</v>
      </c>
      <c r="CB49" s="557">
        <f t="shared" si="23"/>
        <v>0</v>
      </c>
      <c r="CC49" s="558">
        <f t="shared" si="24"/>
        <v>0</v>
      </c>
      <c r="CD49" s="557">
        <f t="shared" si="25"/>
        <v>0</v>
      </c>
      <c r="CE49" s="558">
        <f t="shared" si="26"/>
        <v>0</v>
      </c>
      <c r="CF49" s="556">
        <f t="shared" si="27"/>
        <v>0</v>
      </c>
      <c r="CG49" s="555">
        <f t="shared" si="28"/>
        <v>0</v>
      </c>
      <c r="CH49" s="557">
        <f t="shared" si="29"/>
        <v>0</v>
      </c>
      <c r="CI49" s="558">
        <f t="shared" si="30"/>
        <v>0</v>
      </c>
      <c r="CJ49" s="557">
        <f t="shared" si="31"/>
        <v>0</v>
      </c>
      <c r="CK49" s="558">
        <f t="shared" si="32"/>
        <v>0</v>
      </c>
      <c r="CL49" s="557">
        <f t="shared" si="33"/>
        <v>0</v>
      </c>
      <c r="CM49" s="559">
        <f t="shared" si="34"/>
        <v>0</v>
      </c>
      <c r="CN49" s="560">
        <f t="shared" si="35"/>
        <v>0</v>
      </c>
      <c r="CO49" s="118"/>
      <c r="CP49" s="118"/>
      <c r="CQ49" s="118"/>
      <c r="CR49" s="118"/>
      <c r="CS49" s="118"/>
      <c r="CT49" s="118"/>
      <c r="CU49" s="118"/>
      <c r="CV49" s="118"/>
      <c r="CW49" s="118"/>
      <c r="CX49" s="118"/>
      <c r="CY49" s="118"/>
      <c r="CZ49" s="118"/>
      <c r="DA49" s="118"/>
      <c r="DB49" s="335">
        <v>27</v>
      </c>
      <c r="DC49" s="334">
        <f t="shared" si="36"/>
        <v>27</v>
      </c>
      <c r="DD49" s="352">
        <f t="shared" si="37"/>
        <v>0</v>
      </c>
      <c r="DE49" s="89">
        <f t="shared" si="38"/>
        <v>0</v>
      </c>
      <c r="DF49" s="209">
        <f t="shared" si="39"/>
        <v>21.881606765327692</v>
      </c>
      <c r="DG49" s="133"/>
      <c r="DU49" s="344">
        <f t="shared" si="4"/>
        <v>27</v>
      </c>
      <c r="DV49" s="347">
        <f t="shared" si="4"/>
        <v>0</v>
      </c>
      <c r="DW49" s="91">
        <f t="shared" si="40"/>
        <v>0</v>
      </c>
      <c r="DX49" s="92">
        <f t="shared" si="41"/>
        <v>0</v>
      </c>
      <c r="DY49" s="93">
        <f t="shared" si="42"/>
        <v>0</v>
      </c>
    </row>
    <row r="50" spans="1:129" ht="13.2" customHeight="1" x14ac:dyDescent="0.2">
      <c r="A50" s="95">
        <v>28</v>
      </c>
      <c r="B50" s="96">
        <f>国語!B50</f>
        <v>0</v>
      </c>
      <c r="C50" s="97">
        <f>アンケート集計!AH31</f>
        <v>0</v>
      </c>
      <c r="D50" s="422" t="str">
        <f t="shared" si="43"/>
        <v>C</v>
      </c>
      <c r="E50" s="234"/>
      <c r="F50" s="235"/>
      <c r="G50" s="235"/>
      <c r="H50" s="235"/>
      <c r="I50" s="235"/>
      <c r="J50" s="235"/>
      <c r="K50" s="235"/>
      <c r="L50" s="235"/>
      <c r="M50" s="235"/>
      <c r="N50" s="236"/>
      <c r="O50" s="254"/>
      <c r="P50" s="235"/>
      <c r="Q50" s="235"/>
      <c r="R50" s="235"/>
      <c r="S50" s="236"/>
      <c r="T50" s="254"/>
      <c r="U50" s="236"/>
      <c r="V50" s="254"/>
      <c r="W50" s="236"/>
      <c r="X50" s="254"/>
      <c r="Y50" s="235"/>
      <c r="Z50" s="235"/>
      <c r="AA50" s="235"/>
      <c r="AB50" s="235"/>
      <c r="AC50" s="235"/>
      <c r="AD50" s="235"/>
      <c r="AE50" s="235"/>
      <c r="AF50" s="235"/>
      <c r="AG50" s="236"/>
      <c r="AH50" s="254"/>
      <c r="AI50" s="235"/>
      <c r="AJ50" s="235"/>
      <c r="AK50" s="236"/>
      <c r="AL50" s="254"/>
      <c r="AM50" s="266"/>
      <c r="AN50" s="234"/>
      <c r="AO50" s="235"/>
      <c r="AP50" s="235"/>
      <c r="AQ50" s="235"/>
      <c r="AR50" s="235"/>
      <c r="AS50" s="236"/>
      <c r="AT50" s="254"/>
      <c r="AU50" s="236"/>
      <c r="AV50" s="129"/>
      <c r="AW50" s="129"/>
      <c r="AX50" s="101">
        <f t="shared" si="5"/>
        <v>0</v>
      </c>
      <c r="AY50" s="360" t="str">
        <f t="shared" si="44"/>
        <v>C</v>
      </c>
      <c r="AZ50" s="102">
        <f t="shared" si="6"/>
        <v>0</v>
      </c>
      <c r="BA50" s="361" t="str">
        <f t="shared" si="45"/>
        <v>C</v>
      </c>
      <c r="BB50" s="101">
        <f t="shared" si="49"/>
        <v>0</v>
      </c>
      <c r="BC50" s="102">
        <f t="shared" si="7"/>
        <v>0</v>
      </c>
      <c r="BD50" s="102">
        <f t="shared" si="8"/>
        <v>0</v>
      </c>
      <c r="BE50" s="103">
        <f t="shared" si="9"/>
        <v>0</v>
      </c>
      <c r="BF50" s="104">
        <f t="shared" si="1"/>
        <v>0</v>
      </c>
      <c r="BG50" s="507">
        <f t="shared" si="46"/>
        <v>21.881606765327692</v>
      </c>
      <c r="BH50" s="87"/>
      <c r="BI50" s="95">
        <f t="shared" si="2"/>
        <v>28</v>
      </c>
      <c r="BJ50" s="96">
        <f t="shared" si="2"/>
        <v>0</v>
      </c>
      <c r="BK50" s="561">
        <f t="shared" si="47"/>
        <v>0</v>
      </c>
      <c r="BL50" s="562" t="str">
        <f t="shared" si="50"/>
        <v>C</v>
      </c>
      <c r="BM50" s="562">
        <f t="shared" si="48"/>
        <v>0</v>
      </c>
      <c r="BN50" s="563" t="str">
        <f t="shared" si="51"/>
        <v>C</v>
      </c>
      <c r="BO50" s="561">
        <f t="shared" si="10"/>
        <v>0</v>
      </c>
      <c r="BP50" s="562">
        <f t="shared" si="11"/>
        <v>0</v>
      </c>
      <c r="BQ50" s="562">
        <f t="shared" si="12"/>
        <v>0</v>
      </c>
      <c r="BR50" s="563">
        <f t="shared" si="13"/>
        <v>0</v>
      </c>
      <c r="BS50" s="564">
        <f t="shared" si="14"/>
        <v>0</v>
      </c>
      <c r="BT50" s="566">
        <f t="shared" si="15"/>
        <v>0</v>
      </c>
      <c r="BU50" s="567">
        <f t="shared" si="16"/>
        <v>0</v>
      </c>
      <c r="BV50" s="566">
        <f t="shared" si="17"/>
        <v>0</v>
      </c>
      <c r="BW50" s="567">
        <f t="shared" si="18"/>
        <v>0</v>
      </c>
      <c r="BX50" s="566">
        <f t="shared" si="19"/>
        <v>0</v>
      </c>
      <c r="BY50" s="567">
        <f t="shared" si="20"/>
        <v>0</v>
      </c>
      <c r="BZ50" s="566">
        <f t="shared" si="21"/>
        <v>0</v>
      </c>
      <c r="CA50" s="567">
        <f t="shared" si="22"/>
        <v>0</v>
      </c>
      <c r="CB50" s="566">
        <f t="shared" si="23"/>
        <v>0</v>
      </c>
      <c r="CC50" s="567">
        <f t="shared" si="24"/>
        <v>0</v>
      </c>
      <c r="CD50" s="566">
        <f t="shared" si="25"/>
        <v>0</v>
      </c>
      <c r="CE50" s="567">
        <f t="shared" si="26"/>
        <v>0</v>
      </c>
      <c r="CF50" s="565">
        <f t="shared" si="27"/>
        <v>0</v>
      </c>
      <c r="CG50" s="564">
        <f t="shared" si="28"/>
        <v>0</v>
      </c>
      <c r="CH50" s="566">
        <f t="shared" si="29"/>
        <v>0</v>
      </c>
      <c r="CI50" s="567">
        <f t="shared" si="30"/>
        <v>0</v>
      </c>
      <c r="CJ50" s="566">
        <f t="shared" si="31"/>
        <v>0</v>
      </c>
      <c r="CK50" s="567">
        <f t="shared" si="32"/>
        <v>0</v>
      </c>
      <c r="CL50" s="566">
        <f t="shared" si="33"/>
        <v>0</v>
      </c>
      <c r="CM50" s="568">
        <f t="shared" si="34"/>
        <v>0</v>
      </c>
      <c r="CN50" s="569">
        <f t="shared" si="35"/>
        <v>0</v>
      </c>
      <c r="CO50" s="118"/>
      <c r="CP50" s="118"/>
      <c r="CQ50" s="118"/>
      <c r="CR50" s="118"/>
      <c r="CS50" s="118"/>
      <c r="CT50" s="118"/>
      <c r="CU50" s="118"/>
      <c r="CV50" s="118"/>
      <c r="CW50" s="118"/>
      <c r="CX50" s="118"/>
      <c r="CY50" s="118"/>
      <c r="CZ50" s="118"/>
      <c r="DA50" s="118"/>
      <c r="DB50" s="335">
        <v>28</v>
      </c>
      <c r="DC50" s="334">
        <f t="shared" si="36"/>
        <v>28</v>
      </c>
      <c r="DD50" s="352">
        <f t="shared" si="37"/>
        <v>0</v>
      </c>
      <c r="DE50" s="89">
        <f t="shared" si="38"/>
        <v>0</v>
      </c>
      <c r="DF50" s="209">
        <f t="shared" si="39"/>
        <v>21.881606765327692</v>
      </c>
      <c r="DG50" s="133"/>
      <c r="DH50" s="134"/>
      <c r="DI50" s="133"/>
      <c r="DJ50" s="133"/>
      <c r="DK50" s="133"/>
      <c r="DL50" s="133"/>
      <c r="DM50" s="133"/>
      <c r="DU50" s="344">
        <f t="shared" si="4"/>
        <v>28</v>
      </c>
      <c r="DV50" s="347">
        <f t="shared" si="4"/>
        <v>0</v>
      </c>
      <c r="DW50" s="91">
        <f t="shared" si="40"/>
        <v>0</v>
      </c>
      <c r="DX50" s="92">
        <f t="shared" si="41"/>
        <v>0</v>
      </c>
      <c r="DY50" s="93">
        <f t="shared" si="42"/>
        <v>0</v>
      </c>
    </row>
    <row r="51" spans="1:129" ht="13.2" customHeight="1" x14ac:dyDescent="0.2">
      <c r="A51" s="55">
        <v>29</v>
      </c>
      <c r="B51" s="108">
        <f>国語!B51</f>
        <v>0</v>
      </c>
      <c r="C51" s="109">
        <f>アンケート集計!AH32</f>
        <v>0</v>
      </c>
      <c r="D51" s="23" t="str">
        <f t="shared" si="43"/>
        <v>C</v>
      </c>
      <c r="E51" s="237"/>
      <c r="F51" s="238"/>
      <c r="G51" s="238"/>
      <c r="H51" s="238"/>
      <c r="I51" s="238"/>
      <c r="J51" s="238"/>
      <c r="K51" s="238"/>
      <c r="L51" s="238"/>
      <c r="M51" s="238"/>
      <c r="N51" s="239"/>
      <c r="O51" s="255"/>
      <c r="P51" s="238"/>
      <c r="Q51" s="238"/>
      <c r="R51" s="238"/>
      <c r="S51" s="239"/>
      <c r="T51" s="255"/>
      <c r="U51" s="239"/>
      <c r="V51" s="255"/>
      <c r="W51" s="239"/>
      <c r="X51" s="255"/>
      <c r="Y51" s="238"/>
      <c r="Z51" s="238"/>
      <c r="AA51" s="238"/>
      <c r="AB51" s="238"/>
      <c r="AC51" s="238"/>
      <c r="AD51" s="238"/>
      <c r="AE51" s="238"/>
      <c r="AF51" s="238"/>
      <c r="AG51" s="239"/>
      <c r="AH51" s="255"/>
      <c r="AI51" s="238"/>
      <c r="AJ51" s="238"/>
      <c r="AK51" s="239"/>
      <c r="AL51" s="255"/>
      <c r="AM51" s="267"/>
      <c r="AN51" s="237"/>
      <c r="AO51" s="238"/>
      <c r="AP51" s="238"/>
      <c r="AQ51" s="238"/>
      <c r="AR51" s="238"/>
      <c r="AS51" s="239"/>
      <c r="AT51" s="255"/>
      <c r="AU51" s="239"/>
      <c r="AV51" s="132"/>
      <c r="AW51" s="132"/>
      <c r="AX51" s="113">
        <f t="shared" si="5"/>
        <v>0</v>
      </c>
      <c r="AY51" s="358" t="str">
        <f t="shared" si="44"/>
        <v>C</v>
      </c>
      <c r="AZ51" s="114">
        <f t="shared" si="6"/>
        <v>0</v>
      </c>
      <c r="BA51" s="359" t="str">
        <f t="shared" si="45"/>
        <v>C</v>
      </c>
      <c r="BB51" s="113">
        <f t="shared" si="49"/>
        <v>0</v>
      </c>
      <c r="BC51" s="114">
        <f t="shared" si="7"/>
        <v>0</v>
      </c>
      <c r="BD51" s="114">
        <f t="shared" si="8"/>
        <v>0</v>
      </c>
      <c r="BE51" s="115">
        <f t="shared" si="9"/>
        <v>0</v>
      </c>
      <c r="BF51" s="116">
        <f t="shared" si="1"/>
        <v>0</v>
      </c>
      <c r="BG51" s="508">
        <f t="shared" si="46"/>
        <v>21.881606765327692</v>
      </c>
      <c r="BH51" s="87"/>
      <c r="BI51" s="55">
        <f t="shared" si="2"/>
        <v>29</v>
      </c>
      <c r="BJ51" s="108">
        <f t="shared" si="2"/>
        <v>0</v>
      </c>
      <c r="BK51" s="570">
        <f t="shared" si="47"/>
        <v>0</v>
      </c>
      <c r="BL51" s="571" t="str">
        <f t="shared" si="50"/>
        <v>C</v>
      </c>
      <c r="BM51" s="571">
        <f t="shared" si="48"/>
        <v>0</v>
      </c>
      <c r="BN51" s="572" t="str">
        <f t="shared" si="51"/>
        <v>C</v>
      </c>
      <c r="BO51" s="570">
        <f t="shared" si="10"/>
        <v>0</v>
      </c>
      <c r="BP51" s="571">
        <f t="shared" si="11"/>
        <v>0</v>
      </c>
      <c r="BQ51" s="571">
        <f t="shared" si="12"/>
        <v>0</v>
      </c>
      <c r="BR51" s="572">
        <f t="shared" si="13"/>
        <v>0</v>
      </c>
      <c r="BS51" s="555">
        <f t="shared" si="14"/>
        <v>0</v>
      </c>
      <c r="BT51" s="557">
        <f t="shared" si="15"/>
        <v>0</v>
      </c>
      <c r="BU51" s="558">
        <f t="shared" si="16"/>
        <v>0</v>
      </c>
      <c r="BV51" s="557">
        <f t="shared" si="17"/>
        <v>0</v>
      </c>
      <c r="BW51" s="558">
        <f t="shared" si="18"/>
        <v>0</v>
      </c>
      <c r="BX51" s="557">
        <f t="shared" si="19"/>
        <v>0</v>
      </c>
      <c r="BY51" s="558">
        <f t="shared" si="20"/>
        <v>0</v>
      </c>
      <c r="BZ51" s="557">
        <f t="shared" si="21"/>
        <v>0</v>
      </c>
      <c r="CA51" s="558">
        <f t="shared" si="22"/>
        <v>0</v>
      </c>
      <c r="CB51" s="557">
        <f t="shared" si="23"/>
        <v>0</v>
      </c>
      <c r="CC51" s="558">
        <f t="shared" si="24"/>
        <v>0</v>
      </c>
      <c r="CD51" s="557">
        <f t="shared" si="25"/>
        <v>0</v>
      </c>
      <c r="CE51" s="558">
        <f t="shared" si="26"/>
        <v>0</v>
      </c>
      <c r="CF51" s="556">
        <f t="shared" si="27"/>
        <v>0</v>
      </c>
      <c r="CG51" s="555">
        <f t="shared" si="28"/>
        <v>0</v>
      </c>
      <c r="CH51" s="557">
        <f t="shared" si="29"/>
        <v>0</v>
      </c>
      <c r="CI51" s="558">
        <f t="shared" si="30"/>
        <v>0</v>
      </c>
      <c r="CJ51" s="557">
        <f t="shared" si="31"/>
        <v>0</v>
      </c>
      <c r="CK51" s="558">
        <f t="shared" si="32"/>
        <v>0</v>
      </c>
      <c r="CL51" s="557">
        <f t="shared" si="33"/>
        <v>0</v>
      </c>
      <c r="CM51" s="559">
        <f t="shared" si="34"/>
        <v>0</v>
      </c>
      <c r="CN51" s="560">
        <f t="shared" si="35"/>
        <v>0</v>
      </c>
      <c r="CO51" s="118"/>
      <c r="CP51" s="118"/>
      <c r="CQ51" s="118"/>
      <c r="CR51" s="118"/>
      <c r="CS51" s="118"/>
      <c r="CT51" s="118"/>
      <c r="CU51" s="118"/>
      <c r="CV51" s="118"/>
      <c r="CW51" s="118"/>
      <c r="CX51" s="118"/>
      <c r="CY51" s="118"/>
      <c r="CZ51" s="118"/>
      <c r="DA51" s="118"/>
      <c r="DB51" s="335">
        <v>29</v>
      </c>
      <c r="DC51" s="334">
        <f t="shared" si="36"/>
        <v>29</v>
      </c>
      <c r="DD51" s="352">
        <f t="shared" si="37"/>
        <v>0</v>
      </c>
      <c r="DE51" s="89">
        <f t="shared" si="38"/>
        <v>0</v>
      </c>
      <c r="DF51" s="209">
        <f t="shared" si="39"/>
        <v>21.881606765327692</v>
      </c>
      <c r="DG51" s="133"/>
      <c r="DH51" s="121"/>
      <c r="DI51" s="133"/>
      <c r="DJ51" s="133"/>
      <c r="DK51" s="133"/>
      <c r="DL51" s="133"/>
      <c r="DM51" s="133"/>
      <c r="DU51" s="344">
        <f t="shared" si="4"/>
        <v>29</v>
      </c>
      <c r="DV51" s="347">
        <f t="shared" si="4"/>
        <v>0</v>
      </c>
      <c r="DW51" s="91">
        <f t="shared" si="40"/>
        <v>0</v>
      </c>
      <c r="DX51" s="92">
        <f t="shared" si="41"/>
        <v>0</v>
      </c>
      <c r="DY51" s="93">
        <f t="shared" si="42"/>
        <v>0</v>
      </c>
    </row>
    <row r="52" spans="1:129" ht="13.2" customHeight="1" thickBot="1" x14ac:dyDescent="0.25">
      <c r="A52" s="95">
        <v>30</v>
      </c>
      <c r="B52" s="126">
        <f>国語!B52</f>
        <v>0</v>
      </c>
      <c r="C52" s="127">
        <f>アンケート集計!AH33</f>
        <v>0</v>
      </c>
      <c r="D52" s="424" t="str">
        <f t="shared" si="43"/>
        <v>C</v>
      </c>
      <c r="E52" s="240"/>
      <c r="F52" s="241"/>
      <c r="G52" s="241"/>
      <c r="H52" s="241"/>
      <c r="I52" s="241"/>
      <c r="J52" s="241"/>
      <c r="K52" s="241"/>
      <c r="L52" s="241"/>
      <c r="M52" s="241"/>
      <c r="N52" s="242"/>
      <c r="O52" s="256"/>
      <c r="P52" s="241"/>
      <c r="Q52" s="241"/>
      <c r="R52" s="241"/>
      <c r="S52" s="242"/>
      <c r="T52" s="256"/>
      <c r="U52" s="242"/>
      <c r="V52" s="256"/>
      <c r="W52" s="242"/>
      <c r="X52" s="256"/>
      <c r="Y52" s="241"/>
      <c r="Z52" s="241"/>
      <c r="AA52" s="241"/>
      <c r="AB52" s="241"/>
      <c r="AC52" s="241"/>
      <c r="AD52" s="241"/>
      <c r="AE52" s="241"/>
      <c r="AF52" s="241"/>
      <c r="AG52" s="242"/>
      <c r="AH52" s="256"/>
      <c r="AI52" s="241"/>
      <c r="AJ52" s="241"/>
      <c r="AK52" s="242"/>
      <c r="AL52" s="256"/>
      <c r="AM52" s="268"/>
      <c r="AN52" s="240"/>
      <c r="AO52" s="241"/>
      <c r="AP52" s="241"/>
      <c r="AQ52" s="241"/>
      <c r="AR52" s="241"/>
      <c r="AS52" s="242"/>
      <c r="AT52" s="256"/>
      <c r="AU52" s="242"/>
      <c r="AV52" s="145"/>
      <c r="AW52" s="145"/>
      <c r="AX52" s="215">
        <f t="shared" si="5"/>
        <v>0</v>
      </c>
      <c r="AY52" s="426" t="str">
        <f t="shared" si="44"/>
        <v>C</v>
      </c>
      <c r="AZ52" s="216">
        <f t="shared" si="6"/>
        <v>0</v>
      </c>
      <c r="BA52" s="428" t="str">
        <f t="shared" si="45"/>
        <v>C</v>
      </c>
      <c r="BB52" s="399">
        <f t="shared" si="49"/>
        <v>0</v>
      </c>
      <c r="BC52" s="216">
        <f t="shared" si="7"/>
        <v>0</v>
      </c>
      <c r="BD52" s="216">
        <f t="shared" si="8"/>
        <v>0</v>
      </c>
      <c r="BE52" s="217">
        <f t="shared" si="9"/>
        <v>0</v>
      </c>
      <c r="BF52" s="218">
        <f t="shared" si="1"/>
        <v>0</v>
      </c>
      <c r="BG52" s="509">
        <f t="shared" si="46"/>
        <v>21.881606765327692</v>
      </c>
      <c r="BH52" s="87"/>
      <c r="BI52" s="141">
        <f t="shared" si="2"/>
        <v>30</v>
      </c>
      <c r="BJ52" s="142">
        <f t="shared" si="2"/>
        <v>0</v>
      </c>
      <c r="BK52" s="573">
        <f t="shared" si="47"/>
        <v>0</v>
      </c>
      <c r="BL52" s="574" t="str">
        <f t="shared" si="50"/>
        <v>C</v>
      </c>
      <c r="BM52" s="574">
        <f t="shared" si="48"/>
        <v>0</v>
      </c>
      <c r="BN52" s="575" t="str">
        <f t="shared" si="51"/>
        <v>C</v>
      </c>
      <c r="BO52" s="573">
        <f t="shared" si="10"/>
        <v>0</v>
      </c>
      <c r="BP52" s="574">
        <f t="shared" si="11"/>
        <v>0</v>
      </c>
      <c r="BQ52" s="574">
        <f t="shared" si="12"/>
        <v>0</v>
      </c>
      <c r="BR52" s="575">
        <f t="shared" si="13"/>
        <v>0</v>
      </c>
      <c r="BS52" s="576">
        <f t="shared" si="14"/>
        <v>0</v>
      </c>
      <c r="BT52" s="578">
        <f t="shared" si="15"/>
        <v>0</v>
      </c>
      <c r="BU52" s="579">
        <f t="shared" si="16"/>
        <v>0</v>
      </c>
      <c r="BV52" s="578">
        <f t="shared" si="17"/>
        <v>0</v>
      </c>
      <c r="BW52" s="579">
        <f t="shared" si="18"/>
        <v>0</v>
      </c>
      <c r="BX52" s="578">
        <f t="shared" si="19"/>
        <v>0</v>
      </c>
      <c r="BY52" s="579">
        <f t="shared" si="20"/>
        <v>0</v>
      </c>
      <c r="BZ52" s="578">
        <f t="shared" si="21"/>
        <v>0</v>
      </c>
      <c r="CA52" s="579">
        <f t="shared" si="22"/>
        <v>0</v>
      </c>
      <c r="CB52" s="578">
        <f t="shared" si="23"/>
        <v>0</v>
      </c>
      <c r="CC52" s="579">
        <f t="shared" si="24"/>
        <v>0</v>
      </c>
      <c r="CD52" s="578">
        <f t="shared" si="25"/>
        <v>0</v>
      </c>
      <c r="CE52" s="579">
        <f t="shared" si="26"/>
        <v>0</v>
      </c>
      <c r="CF52" s="577">
        <f t="shared" si="27"/>
        <v>0</v>
      </c>
      <c r="CG52" s="576">
        <f t="shared" si="28"/>
        <v>0</v>
      </c>
      <c r="CH52" s="578">
        <f t="shared" si="29"/>
        <v>0</v>
      </c>
      <c r="CI52" s="579">
        <f t="shared" si="30"/>
        <v>0</v>
      </c>
      <c r="CJ52" s="578">
        <f t="shared" si="31"/>
        <v>0</v>
      </c>
      <c r="CK52" s="579">
        <f t="shared" si="32"/>
        <v>0</v>
      </c>
      <c r="CL52" s="578">
        <f t="shared" si="33"/>
        <v>0</v>
      </c>
      <c r="CM52" s="580">
        <f t="shared" si="34"/>
        <v>0</v>
      </c>
      <c r="CN52" s="581">
        <f t="shared" si="35"/>
        <v>0</v>
      </c>
      <c r="CO52" s="118"/>
      <c r="CP52" s="118"/>
      <c r="CQ52" s="118"/>
      <c r="CR52" s="118"/>
      <c r="CS52" s="118"/>
      <c r="CT52" s="118"/>
      <c r="CU52" s="118"/>
      <c r="CV52" s="118"/>
      <c r="CW52" s="118"/>
      <c r="CX52" s="118"/>
      <c r="CY52" s="118"/>
      <c r="CZ52" s="118"/>
      <c r="DA52" s="118"/>
      <c r="DB52" s="335">
        <v>30</v>
      </c>
      <c r="DC52" s="334">
        <f t="shared" si="36"/>
        <v>30</v>
      </c>
      <c r="DD52" s="352">
        <f t="shared" si="37"/>
        <v>0</v>
      </c>
      <c r="DE52" s="89">
        <f t="shared" si="38"/>
        <v>0</v>
      </c>
      <c r="DF52" s="209">
        <f t="shared" si="39"/>
        <v>21.881606765327692</v>
      </c>
      <c r="DG52" s="133"/>
      <c r="DH52" s="136"/>
      <c r="DI52" s="136"/>
      <c r="DJ52" s="137"/>
      <c r="DK52" s="119"/>
      <c r="DL52" s="119"/>
      <c r="DM52" s="119"/>
      <c r="DN52" s="119"/>
      <c r="DO52" s="118"/>
      <c r="DP52" s="119"/>
      <c r="DQ52" s="119"/>
      <c r="DR52" s="119"/>
      <c r="DS52" s="119"/>
      <c r="DU52" s="344">
        <f t="shared" si="4"/>
        <v>30</v>
      </c>
      <c r="DV52" s="347">
        <f t="shared" si="4"/>
        <v>0</v>
      </c>
      <c r="DW52" s="91">
        <f t="shared" si="40"/>
        <v>0</v>
      </c>
      <c r="DX52" s="92">
        <f t="shared" si="41"/>
        <v>0</v>
      </c>
      <c r="DY52" s="93">
        <f t="shared" si="42"/>
        <v>0</v>
      </c>
    </row>
    <row r="53" spans="1:129" ht="13.2" customHeight="1" x14ac:dyDescent="0.2">
      <c r="A53" s="55">
        <v>31</v>
      </c>
      <c r="B53" s="78">
        <f>国語!B53</f>
        <v>0</v>
      </c>
      <c r="C53" s="79">
        <f>アンケート集計!AH34</f>
        <v>0</v>
      </c>
      <c r="D53" s="339" t="str">
        <f t="shared" si="43"/>
        <v>C</v>
      </c>
      <c r="E53" s="363"/>
      <c r="F53" s="364"/>
      <c r="G53" s="364"/>
      <c r="H53" s="364"/>
      <c r="I53" s="364"/>
      <c r="J53" s="364"/>
      <c r="K53" s="364"/>
      <c r="L53" s="364"/>
      <c r="M53" s="364"/>
      <c r="N53" s="367"/>
      <c r="O53" s="366"/>
      <c r="P53" s="364"/>
      <c r="Q53" s="364"/>
      <c r="R53" s="364"/>
      <c r="S53" s="367"/>
      <c r="T53" s="366"/>
      <c r="U53" s="367"/>
      <c r="V53" s="366"/>
      <c r="W53" s="367"/>
      <c r="X53" s="366"/>
      <c r="Y53" s="364"/>
      <c r="Z53" s="364"/>
      <c r="AA53" s="364"/>
      <c r="AB53" s="364"/>
      <c r="AC53" s="364"/>
      <c r="AD53" s="364"/>
      <c r="AE53" s="364"/>
      <c r="AF53" s="364"/>
      <c r="AG53" s="367"/>
      <c r="AH53" s="366"/>
      <c r="AI53" s="364"/>
      <c r="AJ53" s="364"/>
      <c r="AK53" s="367"/>
      <c r="AL53" s="366"/>
      <c r="AM53" s="369"/>
      <c r="AN53" s="363"/>
      <c r="AO53" s="364"/>
      <c r="AP53" s="364"/>
      <c r="AQ53" s="364"/>
      <c r="AR53" s="364"/>
      <c r="AS53" s="367"/>
      <c r="AT53" s="366"/>
      <c r="AU53" s="367"/>
      <c r="AV53" s="378"/>
      <c r="AW53" s="378"/>
      <c r="AX53" s="371">
        <f t="shared" si="5"/>
        <v>0</v>
      </c>
      <c r="AY53" s="148" t="str">
        <f t="shared" si="44"/>
        <v>C</v>
      </c>
      <c r="AZ53" s="372">
        <f t="shared" si="6"/>
        <v>0</v>
      </c>
      <c r="BA53" s="147" t="str">
        <f t="shared" si="45"/>
        <v>C</v>
      </c>
      <c r="BB53" s="83">
        <f t="shared" si="49"/>
        <v>0</v>
      </c>
      <c r="BC53" s="372">
        <f t="shared" si="7"/>
        <v>0</v>
      </c>
      <c r="BD53" s="372">
        <f t="shared" si="8"/>
        <v>0</v>
      </c>
      <c r="BE53" s="373">
        <f t="shared" si="9"/>
        <v>0</v>
      </c>
      <c r="BF53" s="374">
        <f t="shared" si="1"/>
        <v>0</v>
      </c>
      <c r="BG53" s="506">
        <f t="shared" si="46"/>
        <v>21.881606765327692</v>
      </c>
      <c r="BH53" s="87"/>
      <c r="BI53" s="375">
        <f t="shared" si="2"/>
        <v>31</v>
      </c>
      <c r="BJ53" s="376">
        <f t="shared" si="2"/>
        <v>0</v>
      </c>
      <c r="BK53" s="582">
        <f t="shared" si="47"/>
        <v>0</v>
      </c>
      <c r="BL53" s="583" t="str">
        <f t="shared" si="50"/>
        <v>C</v>
      </c>
      <c r="BM53" s="583">
        <f t="shared" si="48"/>
        <v>0</v>
      </c>
      <c r="BN53" s="584" t="str">
        <f t="shared" si="51"/>
        <v>C</v>
      </c>
      <c r="BO53" s="582">
        <f t="shared" si="10"/>
        <v>0</v>
      </c>
      <c r="BP53" s="583">
        <f t="shared" si="11"/>
        <v>0</v>
      </c>
      <c r="BQ53" s="583">
        <f t="shared" si="12"/>
        <v>0</v>
      </c>
      <c r="BR53" s="584">
        <f t="shared" si="13"/>
        <v>0</v>
      </c>
      <c r="BS53" s="555">
        <f t="shared" si="14"/>
        <v>0</v>
      </c>
      <c r="BT53" s="557">
        <f t="shared" si="15"/>
        <v>0</v>
      </c>
      <c r="BU53" s="558">
        <f t="shared" si="16"/>
        <v>0</v>
      </c>
      <c r="BV53" s="557">
        <f t="shared" si="17"/>
        <v>0</v>
      </c>
      <c r="BW53" s="558">
        <f t="shared" si="18"/>
        <v>0</v>
      </c>
      <c r="BX53" s="557">
        <f t="shared" si="19"/>
        <v>0</v>
      </c>
      <c r="BY53" s="558">
        <f t="shared" si="20"/>
        <v>0</v>
      </c>
      <c r="BZ53" s="557">
        <f t="shared" si="21"/>
        <v>0</v>
      </c>
      <c r="CA53" s="558">
        <f t="shared" si="22"/>
        <v>0</v>
      </c>
      <c r="CB53" s="557">
        <f t="shared" si="23"/>
        <v>0</v>
      </c>
      <c r="CC53" s="558">
        <f t="shared" si="24"/>
        <v>0</v>
      </c>
      <c r="CD53" s="557">
        <f t="shared" si="25"/>
        <v>0</v>
      </c>
      <c r="CE53" s="558">
        <f t="shared" si="26"/>
        <v>0</v>
      </c>
      <c r="CF53" s="556">
        <f t="shared" si="27"/>
        <v>0</v>
      </c>
      <c r="CG53" s="555">
        <f t="shared" si="28"/>
        <v>0</v>
      </c>
      <c r="CH53" s="557">
        <f t="shared" si="29"/>
        <v>0</v>
      </c>
      <c r="CI53" s="558">
        <f t="shared" si="30"/>
        <v>0</v>
      </c>
      <c r="CJ53" s="557">
        <f t="shared" si="31"/>
        <v>0</v>
      </c>
      <c r="CK53" s="558">
        <f t="shared" si="32"/>
        <v>0</v>
      </c>
      <c r="CL53" s="557">
        <f t="shared" si="33"/>
        <v>0</v>
      </c>
      <c r="CM53" s="559">
        <f t="shared" si="34"/>
        <v>0</v>
      </c>
      <c r="CN53" s="560">
        <f t="shared" si="35"/>
        <v>0</v>
      </c>
      <c r="CO53" s="118"/>
      <c r="CP53" s="118"/>
      <c r="CQ53" s="118"/>
      <c r="CR53" s="118"/>
      <c r="CS53" s="118"/>
      <c r="CT53" s="118"/>
      <c r="CU53" s="118"/>
      <c r="CV53" s="118"/>
      <c r="CW53" s="118"/>
      <c r="CX53" s="118"/>
      <c r="CY53" s="118"/>
      <c r="CZ53" s="118"/>
      <c r="DA53" s="118"/>
      <c r="DB53" s="335">
        <v>31</v>
      </c>
      <c r="DC53" s="334">
        <f t="shared" si="36"/>
        <v>31</v>
      </c>
      <c r="DD53" s="352">
        <f t="shared" si="37"/>
        <v>0</v>
      </c>
      <c r="DE53" s="89">
        <f t="shared" si="38"/>
        <v>0</v>
      </c>
      <c r="DF53" s="209">
        <f t="shared" si="39"/>
        <v>21.881606765327692</v>
      </c>
      <c r="DG53" s="133"/>
      <c r="DH53" s="138"/>
      <c r="DI53" s="138"/>
      <c r="DJ53" s="119"/>
      <c r="DK53" s="139"/>
      <c r="DL53" s="139"/>
      <c r="DM53" s="139"/>
      <c r="DN53" s="139"/>
      <c r="DO53" s="140"/>
      <c r="DP53" s="122"/>
      <c r="DQ53" s="122"/>
      <c r="DR53" s="122"/>
      <c r="DS53" s="122"/>
      <c r="DU53" s="344">
        <f t="shared" si="4"/>
        <v>31</v>
      </c>
      <c r="DV53" s="347">
        <f t="shared" si="4"/>
        <v>0</v>
      </c>
      <c r="DW53" s="91">
        <f t="shared" si="40"/>
        <v>0</v>
      </c>
      <c r="DX53" s="92">
        <f t="shared" si="41"/>
        <v>0</v>
      </c>
      <c r="DY53" s="93">
        <f t="shared" si="42"/>
        <v>0</v>
      </c>
    </row>
    <row r="54" spans="1:129" ht="13.2" customHeight="1" x14ac:dyDescent="0.2">
      <c r="A54" s="95">
        <v>32</v>
      </c>
      <c r="B54" s="96">
        <f>国語!B54</f>
        <v>0</v>
      </c>
      <c r="C54" s="97">
        <f>アンケート集計!AH35</f>
        <v>0</v>
      </c>
      <c r="D54" s="422" t="str">
        <f t="shared" si="43"/>
        <v>C</v>
      </c>
      <c r="E54" s="234"/>
      <c r="F54" s="235"/>
      <c r="G54" s="235"/>
      <c r="H54" s="235"/>
      <c r="I54" s="235"/>
      <c r="J54" s="235"/>
      <c r="K54" s="235"/>
      <c r="L54" s="235"/>
      <c r="M54" s="235"/>
      <c r="N54" s="236"/>
      <c r="O54" s="254"/>
      <c r="P54" s="235"/>
      <c r="Q54" s="235"/>
      <c r="R54" s="235"/>
      <c r="S54" s="236"/>
      <c r="T54" s="254"/>
      <c r="U54" s="236"/>
      <c r="V54" s="254"/>
      <c r="W54" s="236"/>
      <c r="X54" s="254"/>
      <c r="Y54" s="235"/>
      <c r="Z54" s="235"/>
      <c r="AA54" s="235"/>
      <c r="AB54" s="235"/>
      <c r="AC54" s="235"/>
      <c r="AD54" s="235"/>
      <c r="AE54" s="235"/>
      <c r="AF54" s="235"/>
      <c r="AG54" s="236"/>
      <c r="AH54" s="254"/>
      <c r="AI54" s="235"/>
      <c r="AJ54" s="235"/>
      <c r="AK54" s="236"/>
      <c r="AL54" s="254"/>
      <c r="AM54" s="266"/>
      <c r="AN54" s="234"/>
      <c r="AO54" s="235"/>
      <c r="AP54" s="235"/>
      <c r="AQ54" s="235"/>
      <c r="AR54" s="235"/>
      <c r="AS54" s="236"/>
      <c r="AT54" s="254"/>
      <c r="AU54" s="236"/>
      <c r="AV54" s="129"/>
      <c r="AW54" s="129"/>
      <c r="AX54" s="101">
        <f t="shared" si="5"/>
        <v>0</v>
      </c>
      <c r="AY54" s="360" t="str">
        <f t="shared" si="44"/>
        <v>C</v>
      </c>
      <c r="AZ54" s="102">
        <f t="shared" si="6"/>
        <v>0</v>
      </c>
      <c r="BA54" s="361" t="str">
        <f t="shared" si="45"/>
        <v>C</v>
      </c>
      <c r="BB54" s="101">
        <f t="shared" si="49"/>
        <v>0</v>
      </c>
      <c r="BC54" s="102">
        <f t="shared" si="7"/>
        <v>0</v>
      </c>
      <c r="BD54" s="102">
        <f t="shared" si="8"/>
        <v>0</v>
      </c>
      <c r="BE54" s="103">
        <f t="shared" si="9"/>
        <v>0</v>
      </c>
      <c r="BF54" s="104">
        <f t="shared" si="1"/>
        <v>0</v>
      </c>
      <c r="BG54" s="507">
        <f t="shared" si="46"/>
        <v>21.881606765327692</v>
      </c>
      <c r="BH54" s="87"/>
      <c r="BI54" s="95">
        <f t="shared" si="2"/>
        <v>32</v>
      </c>
      <c r="BJ54" s="96">
        <f t="shared" si="2"/>
        <v>0</v>
      </c>
      <c r="BK54" s="561">
        <f t="shared" si="47"/>
        <v>0</v>
      </c>
      <c r="BL54" s="562" t="str">
        <f t="shared" si="50"/>
        <v>C</v>
      </c>
      <c r="BM54" s="562">
        <f t="shared" si="48"/>
        <v>0</v>
      </c>
      <c r="BN54" s="563" t="str">
        <f t="shared" si="51"/>
        <v>C</v>
      </c>
      <c r="BO54" s="561">
        <f t="shared" si="10"/>
        <v>0</v>
      </c>
      <c r="BP54" s="562">
        <f t="shared" si="11"/>
        <v>0</v>
      </c>
      <c r="BQ54" s="562">
        <f t="shared" si="12"/>
        <v>0</v>
      </c>
      <c r="BR54" s="563">
        <f t="shared" si="13"/>
        <v>0</v>
      </c>
      <c r="BS54" s="564">
        <f t="shared" si="14"/>
        <v>0</v>
      </c>
      <c r="BT54" s="566">
        <f t="shared" si="15"/>
        <v>0</v>
      </c>
      <c r="BU54" s="567">
        <f t="shared" si="16"/>
        <v>0</v>
      </c>
      <c r="BV54" s="566">
        <f t="shared" si="17"/>
        <v>0</v>
      </c>
      <c r="BW54" s="567">
        <f t="shared" si="18"/>
        <v>0</v>
      </c>
      <c r="BX54" s="566">
        <f t="shared" si="19"/>
        <v>0</v>
      </c>
      <c r="BY54" s="567">
        <f t="shared" si="20"/>
        <v>0</v>
      </c>
      <c r="BZ54" s="566">
        <f t="shared" si="21"/>
        <v>0</v>
      </c>
      <c r="CA54" s="567">
        <f t="shared" si="22"/>
        <v>0</v>
      </c>
      <c r="CB54" s="566">
        <f t="shared" si="23"/>
        <v>0</v>
      </c>
      <c r="CC54" s="567">
        <f t="shared" si="24"/>
        <v>0</v>
      </c>
      <c r="CD54" s="566">
        <f t="shared" si="25"/>
        <v>0</v>
      </c>
      <c r="CE54" s="567">
        <f t="shared" si="26"/>
        <v>0</v>
      </c>
      <c r="CF54" s="565">
        <f t="shared" si="27"/>
        <v>0</v>
      </c>
      <c r="CG54" s="564">
        <f t="shared" si="28"/>
        <v>0</v>
      </c>
      <c r="CH54" s="566">
        <f t="shared" si="29"/>
        <v>0</v>
      </c>
      <c r="CI54" s="567">
        <f t="shared" si="30"/>
        <v>0</v>
      </c>
      <c r="CJ54" s="566">
        <f t="shared" si="31"/>
        <v>0</v>
      </c>
      <c r="CK54" s="567">
        <f t="shared" si="32"/>
        <v>0</v>
      </c>
      <c r="CL54" s="566">
        <f t="shared" si="33"/>
        <v>0</v>
      </c>
      <c r="CM54" s="568">
        <f t="shared" si="34"/>
        <v>0</v>
      </c>
      <c r="CN54" s="569">
        <f t="shared" si="35"/>
        <v>0</v>
      </c>
      <c r="CO54" s="118"/>
      <c r="CP54" s="118"/>
      <c r="CQ54" s="118"/>
      <c r="CR54" s="118"/>
      <c r="CS54" s="118"/>
      <c r="CT54" s="118"/>
      <c r="CU54" s="118"/>
      <c r="CV54" s="118"/>
      <c r="CW54" s="118"/>
      <c r="CX54" s="118"/>
      <c r="CY54" s="118"/>
      <c r="CZ54" s="118"/>
      <c r="DA54" s="118"/>
      <c r="DB54" s="335">
        <v>32</v>
      </c>
      <c r="DC54" s="334">
        <f t="shared" si="36"/>
        <v>32</v>
      </c>
      <c r="DD54" s="352">
        <f t="shared" si="37"/>
        <v>0</v>
      </c>
      <c r="DE54" s="89">
        <f t="shared" si="38"/>
        <v>0</v>
      </c>
      <c r="DF54" s="209">
        <f t="shared" si="39"/>
        <v>21.881606765327692</v>
      </c>
      <c r="DG54" s="133"/>
      <c r="DH54" s="133"/>
      <c r="DI54" s="133"/>
      <c r="DJ54" s="133"/>
      <c r="DK54" s="133"/>
      <c r="DL54" s="133"/>
      <c r="DM54" s="133"/>
      <c r="DU54" s="344">
        <f t="shared" si="4"/>
        <v>32</v>
      </c>
      <c r="DV54" s="347">
        <f t="shared" si="4"/>
        <v>0</v>
      </c>
      <c r="DW54" s="91">
        <f t="shared" si="40"/>
        <v>0</v>
      </c>
      <c r="DX54" s="92">
        <f t="shared" si="41"/>
        <v>0</v>
      </c>
      <c r="DY54" s="93">
        <f t="shared" si="42"/>
        <v>0</v>
      </c>
    </row>
    <row r="55" spans="1:129" ht="13.2" customHeight="1" x14ac:dyDescent="0.2">
      <c r="A55" s="55">
        <v>33</v>
      </c>
      <c r="B55" s="108">
        <f>国語!B55</f>
        <v>0</v>
      </c>
      <c r="C55" s="109">
        <f>アンケート集計!AH36</f>
        <v>0</v>
      </c>
      <c r="D55" s="23" t="str">
        <f t="shared" si="43"/>
        <v>C</v>
      </c>
      <c r="E55" s="237"/>
      <c r="F55" s="238"/>
      <c r="G55" s="238"/>
      <c r="H55" s="238"/>
      <c r="I55" s="238"/>
      <c r="J55" s="238"/>
      <c r="K55" s="238"/>
      <c r="L55" s="238"/>
      <c r="M55" s="238"/>
      <c r="N55" s="239"/>
      <c r="O55" s="255"/>
      <c r="P55" s="238"/>
      <c r="Q55" s="238"/>
      <c r="R55" s="238"/>
      <c r="S55" s="239"/>
      <c r="T55" s="255"/>
      <c r="U55" s="239"/>
      <c r="V55" s="255"/>
      <c r="W55" s="239"/>
      <c r="X55" s="255"/>
      <c r="Y55" s="238"/>
      <c r="Z55" s="238"/>
      <c r="AA55" s="238"/>
      <c r="AB55" s="238"/>
      <c r="AC55" s="238"/>
      <c r="AD55" s="238"/>
      <c r="AE55" s="238"/>
      <c r="AF55" s="238"/>
      <c r="AG55" s="239"/>
      <c r="AH55" s="255"/>
      <c r="AI55" s="238"/>
      <c r="AJ55" s="238"/>
      <c r="AK55" s="239"/>
      <c r="AL55" s="255"/>
      <c r="AM55" s="267"/>
      <c r="AN55" s="237"/>
      <c r="AO55" s="238"/>
      <c r="AP55" s="238"/>
      <c r="AQ55" s="238"/>
      <c r="AR55" s="238"/>
      <c r="AS55" s="239"/>
      <c r="AT55" s="255"/>
      <c r="AU55" s="239"/>
      <c r="AV55" s="132"/>
      <c r="AW55" s="132"/>
      <c r="AX55" s="113">
        <f t="shared" si="5"/>
        <v>0</v>
      </c>
      <c r="AY55" s="358" t="str">
        <f t="shared" si="44"/>
        <v>C</v>
      </c>
      <c r="AZ55" s="114">
        <f t="shared" si="6"/>
        <v>0</v>
      </c>
      <c r="BA55" s="359" t="str">
        <f t="shared" si="45"/>
        <v>C</v>
      </c>
      <c r="BB55" s="113">
        <f t="shared" si="49"/>
        <v>0</v>
      </c>
      <c r="BC55" s="114">
        <f t="shared" si="7"/>
        <v>0</v>
      </c>
      <c r="BD55" s="114">
        <f t="shared" si="8"/>
        <v>0</v>
      </c>
      <c r="BE55" s="115">
        <f t="shared" si="9"/>
        <v>0</v>
      </c>
      <c r="BF55" s="116">
        <f t="shared" si="1"/>
        <v>0</v>
      </c>
      <c r="BG55" s="508">
        <f t="shared" si="46"/>
        <v>21.881606765327692</v>
      </c>
      <c r="BH55" s="87"/>
      <c r="BI55" s="55">
        <f t="shared" si="2"/>
        <v>33</v>
      </c>
      <c r="BJ55" s="108">
        <f t="shared" si="2"/>
        <v>0</v>
      </c>
      <c r="BK55" s="570">
        <f t="shared" si="47"/>
        <v>0</v>
      </c>
      <c r="BL55" s="571" t="str">
        <f t="shared" si="50"/>
        <v>C</v>
      </c>
      <c r="BM55" s="571">
        <f t="shared" si="48"/>
        <v>0</v>
      </c>
      <c r="BN55" s="572" t="str">
        <f t="shared" si="51"/>
        <v>C</v>
      </c>
      <c r="BO55" s="570">
        <f t="shared" si="10"/>
        <v>0</v>
      </c>
      <c r="BP55" s="571">
        <f t="shared" si="11"/>
        <v>0</v>
      </c>
      <c r="BQ55" s="571">
        <f t="shared" si="12"/>
        <v>0</v>
      </c>
      <c r="BR55" s="572">
        <f t="shared" si="13"/>
        <v>0</v>
      </c>
      <c r="BS55" s="555">
        <f t="shared" si="14"/>
        <v>0</v>
      </c>
      <c r="BT55" s="557">
        <f t="shared" si="15"/>
        <v>0</v>
      </c>
      <c r="BU55" s="558">
        <f t="shared" si="16"/>
        <v>0</v>
      </c>
      <c r="BV55" s="557">
        <f t="shared" si="17"/>
        <v>0</v>
      </c>
      <c r="BW55" s="558">
        <f t="shared" si="18"/>
        <v>0</v>
      </c>
      <c r="BX55" s="557">
        <f t="shared" si="19"/>
        <v>0</v>
      </c>
      <c r="BY55" s="558">
        <f t="shared" si="20"/>
        <v>0</v>
      </c>
      <c r="BZ55" s="557">
        <f t="shared" si="21"/>
        <v>0</v>
      </c>
      <c r="CA55" s="558">
        <f t="shared" si="22"/>
        <v>0</v>
      </c>
      <c r="CB55" s="557">
        <f t="shared" si="23"/>
        <v>0</v>
      </c>
      <c r="CC55" s="558">
        <f t="shared" si="24"/>
        <v>0</v>
      </c>
      <c r="CD55" s="557">
        <f t="shared" si="25"/>
        <v>0</v>
      </c>
      <c r="CE55" s="558">
        <f t="shared" si="26"/>
        <v>0</v>
      </c>
      <c r="CF55" s="556">
        <f t="shared" si="27"/>
        <v>0</v>
      </c>
      <c r="CG55" s="555">
        <f t="shared" si="28"/>
        <v>0</v>
      </c>
      <c r="CH55" s="557">
        <f t="shared" si="29"/>
        <v>0</v>
      </c>
      <c r="CI55" s="558">
        <f t="shared" si="30"/>
        <v>0</v>
      </c>
      <c r="CJ55" s="557">
        <f t="shared" si="31"/>
        <v>0</v>
      </c>
      <c r="CK55" s="558">
        <f t="shared" si="32"/>
        <v>0</v>
      </c>
      <c r="CL55" s="557">
        <f t="shared" si="33"/>
        <v>0</v>
      </c>
      <c r="CM55" s="559">
        <f t="shared" si="34"/>
        <v>0</v>
      </c>
      <c r="CN55" s="560">
        <f t="shared" si="35"/>
        <v>0</v>
      </c>
      <c r="CO55" s="118"/>
      <c r="CP55" s="118"/>
      <c r="CQ55" s="118"/>
      <c r="CR55" s="118"/>
      <c r="CS55" s="118"/>
      <c r="CT55" s="118"/>
      <c r="CU55" s="118"/>
      <c r="CV55" s="118"/>
      <c r="CW55" s="118"/>
      <c r="CX55" s="118"/>
      <c r="CY55" s="118"/>
      <c r="CZ55" s="118"/>
      <c r="DA55" s="118"/>
      <c r="DB55" s="335">
        <v>33</v>
      </c>
      <c r="DC55" s="334">
        <f t="shared" si="36"/>
        <v>33</v>
      </c>
      <c r="DD55" s="352">
        <f t="shared" si="37"/>
        <v>0</v>
      </c>
      <c r="DE55" s="89">
        <f t="shared" si="38"/>
        <v>0</v>
      </c>
      <c r="DF55" s="209">
        <f t="shared" si="39"/>
        <v>21.881606765327692</v>
      </c>
      <c r="DG55" s="133"/>
      <c r="DH55" s="121"/>
      <c r="DI55" s="133"/>
      <c r="DJ55" s="121"/>
      <c r="DK55" s="133"/>
      <c r="DL55" s="133"/>
      <c r="DM55" s="133"/>
      <c r="DU55" s="344">
        <f t="shared" si="4"/>
        <v>33</v>
      </c>
      <c r="DV55" s="347">
        <f t="shared" si="4"/>
        <v>0</v>
      </c>
      <c r="DW55" s="91">
        <f t="shared" si="40"/>
        <v>0</v>
      </c>
      <c r="DX55" s="92">
        <f t="shared" si="41"/>
        <v>0</v>
      </c>
      <c r="DY55" s="93">
        <f t="shared" si="42"/>
        <v>0</v>
      </c>
    </row>
    <row r="56" spans="1:129" ht="13.2" customHeight="1" x14ac:dyDescent="0.2">
      <c r="A56" s="95">
        <v>34</v>
      </c>
      <c r="B56" s="96">
        <f>国語!B56</f>
        <v>0</v>
      </c>
      <c r="C56" s="97">
        <f>アンケート集計!AH37</f>
        <v>0</v>
      </c>
      <c r="D56" s="422" t="str">
        <f t="shared" si="43"/>
        <v>C</v>
      </c>
      <c r="E56" s="234"/>
      <c r="F56" s="235"/>
      <c r="G56" s="235"/>
      <c r="H56" s="235"/>
      <c r="I56" s="235"/>
      <c r="J56" s="235"/>
      <c r="K56" s="235"/>
      <c r="L56" s="235"/>
      <c r="M56" s="235"/>
      <c r="N56" s="236"/>
      <c r="O56" s="254"/>
      <c r="P56" s="235"/>
      <c r="Q56" s="235"/>
      <c r="R56" s="235"/>
      <c r="S56" s="236"/>
      <c r="T56" s="254"/>
      <c r="U56" s="236"/>
      <c r="V56" s="254"/>
      <c r="W56" s="236"/>
      <c r="X56" s="254"/>
      <c r="Y56" s="235"/>
      <c r="Z56" s="235"/>
      <c r="AA56" s="235"/>
      <c r="AB56" s="235"/>
      <c r="AC56" s="235"/>
      <c r="AD56" s="235"/>
      <c r="AE56" s="235"/>
      <c r="AF56" s="235"/>
      <c r="AG56" s="236"/>
      <c r="AH56" s="254"/>
      <c r="AI56" s="235"/>
      <c r="AJ56" s="235"/>
      <c r="AK56" s="236"/>
      <c r="AL56" s="254"/>
      <c r="AM56" s="266"/>
      <c r="AN56" s="234"/>
      <c r="AO56" s="235"/>
      <c r="AP56" s="235"/>
      <c r="AQ56" s="235"/>
      <c r="AR56" s="235"/>
      <c r="AS56" s="236"/>
      <c r="AT56" s="254"/>
      <c r="AU56" s="236"/>
      <c r="AV56" s="129"/>
      <c r="AW56" s="129"/>
      <c r="AX56" s="101">
        <f t="shared" si="5"/>
        <v>0</v>
      </c>
      <c r="AY56" s="360" t="str">
        <f t="shared" si="44"/>
        <v>C</v>
      </c>
      <c r="AZ56" s="102">
        <f t="shared" si="6"/>
        <v>0</v>
      </c>
      <c r="BA56" s="361" t="str">
        <f t="shared" si="45"/>
        <v>C</v>
      </c>
      <c r="BB56" s="101">
        <f t="shared" si="49"/>
        <v>0</v>
      </c>
      <c r="BC56" s="102">
        <f t="shared" si="7"/>
        <v>0</v>
      </c>
      <c r="BD56" s="102">
        <f t="shared" si="8"/>
        <v>0</v>
      </c>
      <c r="BE56" s="103">
        <f t="shared" si="9"/>
        <v>0</v>
      </c>
      <c r="BF56" s="104">
        <f t="shared" si="1"/>
        <v>0</v>
      </c>
      <c r="BG56" s="507">
        <f t="shared" si="46"/>
        <v>21.881606765327692</v>
      </c>
      <c r="BH56" s="87"/>
      <c r="BI56" s="95">
        <f t="shared" si="2"/>
        <v>34</v>
      </c>
      <c r="BJ56" s="96">
        <f t="shared" si="2"/>
        <v>0</v>
      </c>
      <c r="BK56" s="561">
        <f t="shared" si="47"/>
        <v>0</v>
      </c>
      <c r="BL56" s="562" t="str">
        <f t="shared" si="50"/>
        <v>C</v>
      </c>
      <c r="BM56" s="562">
        <f t="shared" si="48"/>
        <v>0</v>
      </c>
      <c r="BN56" s="563" t="str">
        <f t="shared" si="51"/>
        <v>C</v>
      </c>
      <c r="BO56" s="561">
        <f t="shared" si="10"/>
        <v>0</v>
      </c>
      <c r="BP56" s="562">
        <f t="shared" si="11"/>
        <v>0</v>
      </c>
      <c r="BQ56" s="562">
        <f t="shared" si="12"/>
        <v>0</v>
      </c>
      <c r="BR56" s="563">
        <f t="shared" si="13"/>
        <v>0</v>
      </c>
      <c r="BS56" s="564">
        <f t="shared" si="14"/>
        <v>0</v>
      </c>
      <c r="BT56" s="566">
        <f t="shared" si="15"/>
        <v>0</v>
      </c>
      <c r="BU56" s="567">
        <f t="shared" si="16"/>
        <v>0</v>
      </c>
      <c r="BV56" s="566">
        <f t="shared" si="17"/>
        <v>0</v>
      </c>
      <c r="BW56" s="567">
        <f t="shared" si="18"/>
        <v>0</v>
      </c>
      <c r="BX56" s="566">
        <f t="shared" si="19"/>
        <v>0</v>
      </c>
      <c r="BY56" s="567">
        <f t="shared" si="20"/>
        <v>0</v>
      </c>
      <c r="BZ56" s="566">
        <f t="shared" si="21"/>
        <v>0</v>
      </c>
      <c r="CA56" s="567">
        <f t="shared" si="22"/>
        <v>0</v>
      </c>
      <c r="CB56" s="566">
        <f t="shared" si="23"/>
        <v>0</v>
      </c>
      <c r="CC56" s="567">
        <f t="shared" si="24"/>
        <v>0</v>
      </c>
      <c r="CD56" s="566">
        <f t="shared" si="25"/>
        <v>0</v>
      </c>
      <c r="CE56" s="567">
        <f t="shared" si="26"/>
        <v>0</v>
      </c>
      <c r="CF56" s="565">
        <f t="shared" si="27"/>
        <v>0</v>
      </c>
      <c r="CG56" s="564">
        <f t="shared" si="28"/>
        <v>0</v>
      </c>
      <c r="CH56" s="566">
        <f t="shared" si="29"/>
        <v>0</v>
      </c>
      <c r="CI56" s="567">
        <f t="shared" si="30"/>
        <v>0</v>
      </c>
      <c r="CJ56" s="566">
        <f t="shared" si="31"/>
        <v>0</v>
      </c>
      <c r="CK56" s="567">
        <f t="shared" si="32"/>
        <v>0</v>
      </c>
      <c r="CL56" s="566">
        <f t="shared" si="33"/>
        <v>0</v>
      </c>
      <c r="CM56" s="568">
        <f t="shared" si="34"/>
        <v>0</v>
      </c>
      <c r="CN56" s="569">
        <f t="shared" si="35"/>
        <v>0</v>
      </c>
      <c r="CO56" s="118"/>
      <c r="CP56" s="118"/>
      <c r="CQ56" s="118"/>
      <c r="CR56" s="118"/>
      <c r="CS56" s="118"/>
      <c r="CT56" s="118"/>
      <c r="CU56" s="118"/>
      <c r="CV56" s="118"/>
      <c r="CW56" s="118"/>
      <c r="CX56" s="118"/>
      <c r="CY56" s="118"/>
      <c r="CZ56" s="118"/>
      <c r="DA56" s="118"/>
      <c r="DB56" s="335">
        <v>34</v>
      </c>
      <c r="DC56" s="334">
        <f t="shared" si="36"/>
        <v>34</v>
      </c>
      <c r="DD56" s="352">
        <f t="shared" si="37"/>
        <v>0</v>
      </c>
      <c r="DE56" s="89">
        <f t="shared" si="38"/>
        <v>0</v>
      </c>
      <c r="DF56" s="209">
        <f t="shared" si="39"/>
        <v>21.881606765327692</v>
      </c>
      <c r="DG56" s="133"/>
      <c r="DH56" s="37"/>
      <c r="DI56" s="125"/>
      <c r="DJ56" s="133"/>
      <c r="DK56" s="133"/>
      <c r="DL56" s="133"/>
      <c r="DM56" s="133"/>
      <c r="DO56" s="125"/>
      <c r="DU56" s="344">
        <f t="shared" si="4"/>
        <v>34</v>
      </c>
      <c r="DV56" s="347">
        <f t="shared" si="4"/>
        <v>0</v>
      </c>
      <c r="DW56" s="91">
        <f t="shared" si="40"/>
        <v>0</v>
      </c>
      <c r="DX56" s="92">
        <f t="shared" si="41"/>
        <v>0</v>
      </c>
      <c r="DY56" s="93">
        <f t="shared" si="42"/>
        <v>0</v>
      </c>
    </row>
    <row r="57" spans="1:129" ht="13.2" customHeight="1" x14ac:dyDescent="0.2">
      <c r="A57" s="55">
        <v>35</v>
      </c>
      <c r="B57" s="108">
        <f>国語!B57</f>
        <v>0</v>
      </c>
      <c r="C57" s="109">
        <f>アンケート集計!AH38</f>
        <v>0</v>
      </c>
      <c r="D57" s="23" t="str">
        <f t="shared" si="43"/>
        <v>C</v>
      </c>
      <c r="E57" s="237"/>
      <c r="F57" s="238"/>
      <c r="G57" s="238"/>
      <c r="H57" s="238"/>
      <c r="I57" s="238"/>
      <c r="J57" s="238"/>
      <c r="K57" s="238"/>
      <c r="L57" s="238"/>
      <c r="M57" s="238"/>
      <c r="N57" s="239"/>
      <c r="O57" s="255"/>
      <c r="P57" s="238"/>
      <c r="Q57" s="238"/>
      <c r="R57" s="238"/>
      <c r="S57" s="239"/>
      <c r="T57" s="255"/>
      <c r="U57" s="239"/>
      <c r="V57" s="255"/>
      <c r="W57" s="239"/>
      <c r="X57" s="255"/>
      <c r="Y57" s="238"/>
      <c r="Z57" s="238"/>
      <c r="AA57" s="238"/>
      <c r="AB57" s="238"/>
      <c r="AC57" s="238"/>
      <c r="AD57" s="238"/>
      <c r="AE57" s="238"/>
      <c r="AF57" s="238"/>
      <c r="AG57" s="239"/>
      <c r="AH57" s="255"/>
      <c r="AI57" s="238"/>
      <c r="AJ57" s="238"/>
      <c r="AK57" s="239"/>
      <c r="AL57" s="255"/>
      <c r="AM57" s="267"/>
      <c r="AN57" s="237"/>
      <c r="AO57" s="238"/>
      <c r="AP57" s="238"/>
      <c r="AQ57" s="238"/>
      <c r="AR57" s="238"/>
      <c r="AS57" s="239"/>
      <c r="AT57" s="255"/>
      <c r="AU57" s="239"/>
      <c r="AV57" s="132"/>
      <c r="AW57" s="132"/>
      <c r="AX57" s="113">
        <f t="shared" si="5"/>
        <v>0</v>
      </c>
      <c r="AY57" s="358" t="str">
        <f t="shared" si="44"/>
        <v>C</v>
      </c>
      <c r="AZ57" s="114">
        <f t="shared" si="6"/>
        <v>0</v>
      </c>
      <c r="BA57" s="359" t="str">
        <f t="shared" si="45"/>
        <v>C</v>
      </c>
      <c r="BB57" s="113">
        <f t="shared" si="49"/>
        <v>0</v>
      </c>
      <c r="BC57" s="114">
        <f t="shared" si="7"/>
        <v>0</v>
      </c>
      <c r="BD57" s="114">
        <f t="shared" si="8"/>
        <v>0</v>
      </c>
      <c r="BE57" s="115">
        <f t="shared" si="9"/>
        <v>0</v>
      </c>
      <c r="BF57" s="116">
        <f t="shared" si="1"/>
        <v>0</v>
      </c>
      <c r="BG57" s="508">
        <f t="shared" si="46"/>
        <v>21.881606765327692</v>
      </c>
      <c r="BH57" s="87"/>
      <c r="BI57" s="55">
        <f t="shared" si="2"/>
        <v>35</v>
      </c>
      <c r="BJ57" s="108">
        <f t="shared" si="2"/>
        <v>0</v>
      </c>
      <c r="BK57" s="570">
        <f t="shared" si="47"/>
        <v>0</v>
      </c>
      <c r="BL57" s="571" t="str">
        <f t="shared" si="50"/>
        <v>C</v>
      </c>
      <c r="BM57" s="571">
        <f t="shared" si="48"/>
        <v>0</v>
      </c>
      <c r="BN57" s="572" t="str">
        <f t="shared" si="51"/>
        <v>C</v>
      </c>
      <c r="BO57" s="570">
        <f t="shared" si="10"/>
        <v>0</v>
      </c>
      <c r="BP57" s="571">
        <f t="shared" si="11"/>
        <v>0</v>
      </c>
      <c r="BQ57" s="571">
        <f t="shared" si="12"/>
        <v>0</v>
      </c>
      <c r="BR57" s="572">
        <f t="shared" si="13"/>
        <v>0</v>
      </c>
      <c r="BS57" s="555">
        <f t="shared" si="14"/>
        <v>0</v>
      </c>
      <c r="BT57" s="557">
        <f t="shared" si="15"/>
        <v>0</v>
      </c>
      <c r="BU57" s="558">
        <f t="shared" si="16"/>
        <v>0</v>
      </c>
      <c r="BV57" s="557">
        <f t="shared" si="17"/>
        <v>0</v>
      </c>
      <c r="BW57" s="558">
        <f t="shared" si="18"/>
        <v>0</v>
      </c>
      <c r="BX57" s="557">
        <f t="shared" si="19"/>
        <v>0</v>
      </c>
      <c r="BY57" s="558">
        <f t="shared" si="20"/>
        <v>0</v>
      </c>
      <c r="BZ57" s="557">
        <f t="shared" si="21"/>
        <v>0</v>
      </c>
      <c r="CA57" s="558">
        <f t="shared" si="22"/>
        <v>0</v>
      </c>
      <c r="CB57" s="557">
        <f t="shared" si="23"/>
        <v>0</v>
      </c>
      <c r="CC57" s="558">
        <f t="shared" si="24"/>
        <v>0</v>
      </c>
      <c r="CD57" s="557">
        <f t="shared" si="25"/>
        <v>0</v>
      </c>
      <c r="CE57" s="558">
        <f t="shared" si="26"/>
        <v>0</v>
      </c>
      <c r="CF57" s="556">
        <f t="shared" si="27"/>
        <v>0</v>
      </c>
      <c r="CG57" s="555">
        <f t="shared" si="28"/>
        <v>0</v>
      </c>
      <c r="CH57" s="557">
        <f t="shared" si="29"/>
        <v>0</v>
      </c>
      <c r="CI57" s="558">
        <f t="shared" si="30"/>
        <v>0</v>
      </c>
      <c r="CJ57" s="557">
        <f t="shared" si="31"/>
        <v>0</v>
      </c>
      <c r="CK57" s="558">
        <f t="shared" si="32"/>
        <v>0</v>
      </c>
      <c r="CL57" s="557">
        <f t="shared" si="33"/>
        <v>0</v>
      </c>
      <c r="CM57" s="559">
        <f t="shared" si="34"/>
        <v>0</v>
      </c>
      <c r="CN57" s="560">
        <f t="shared" si="35"/>
        <v>0</v>
      </c>
      <c r="CO57" s="118"/>
      <c r="CP57" s="118"/>
      <c r="CQ57" s="118"/>
      <c r="CR57" s="118"/>
      <c r="CS57" s="118"/>
      <c r="CT57" s="118"/>
      <c r="CU57" s="118"/>
      <c r="CV57" s="118"/>
      <c r="CW57" s="118"/>
      <c r="CX57" s="118"/>
      <c r="CY57" s="118"/>
      <c r="CZ57" s="118"/>
      <c r="DA57" s="118"/>
      <c r="DB57" s="335">
        <v>35</v>
      </c>
      <c r="DC57" s="334">
        <f t="shared" si="36"/>
        <v>35</v>
      </c>
      <c r="DD57" s="352">
        <f t="shared" si="37"/>
        <v>0</v>
      </c>
      <c r="DE57" s="89">
        <f t="shared" si="38"/>
        <v>0</v>
      </c>
      <c r="DF57" s="209">
        <f t="shared" si="39"/>
        <v>21.881606765327692</v>
      </c>
      <c r="DG57" s="133"/>
      <c r="DH57" s="37"/>
      <c r="DI57" s="37"/>
      <c r="DJ57" s="37"/>
      <c r="DK57" s="37"/>
      <c r="DL57" s="37"/>
      <c r="DM57" s="37"/>
      <c r="DU57" s="344">
        <f t="shared" si="4"/>
        <v>35</v>
      </c>
      <c r="DV57" s="347">
        <f t="shared" si="4"/>
        <v>0</v>
      </c>
      <c r="DW57" s="91">
        <f t="shared" si="40"/>
        <v>0</v>
      </c>
      <c r="DX57" s="92">
        <f t="shared" si="41"/>
        <v>0</v>
      </c>
      <c r="DY57" s="93">
        <f t="shared" si="42"/>
        <v>0</v>
      </c>
    </row>
    <row r="58" spans="1:129" ht="13.2" customHeight="1" x14ac:dyDescent="0.2">
      <c r="A58" s="95">
        <v>36</v>
      </c>
      <c r="B58" s="96">
        <f>国語!B58</f>
        <v>0</v>
      </c>
      <c r="C58" s="97">
        <f>アンケート集計!AH39</f>
        <v>0</v>
      </c>
      <c r="D58" s="422" t="str">
        <f t="shared" si="43"/>
        <v>C</v>
      </c>
      <c r="E58" s="234"/>
      <c r="F58" s="235"/>
      <c r="G58" s="235"/>
      <c r="H58" s="235"/>
      <c r="I58" s="235"/>
      <c r="J58" s="235"/>
      <c r="K58" s="235"/>
      <c r="L58" s="235"/>
      <c r="M58" s="235"/>
      <c r="N58" s="236"/>
      <c r="O58" s="254"/>
      <c r="P58" s="235"/>
      <c r="Q58" s="235"/>
      <c r="R58" s="235"/>
      <c r="S58" s="236"/>
      <c r="T58" s="254"/>
      <c r="U58" s="236"/>
      <c r="V58" s="254"/>
      <c r="W58" s="236"/>
      <c r="X58" s="254"/>
      <c r="Y58" s="235"/>
      <c r="Z58" s="235"/>
      <c r="AA58" s="235"/>
      <c r="AB58" s="235"/>
      <c r="AC58" s="235"/>
      <c r="AD58" s="235"/>
      <c r="AE58" s="235"/>
      <c r="AF58" s="235"/>
      <c r="AG58" s="236"/>
      <c r="AH58" s="254"/>
      <c r="AI58" s="235"/>
      <c r="AJ58" s="235"/>
      <c r="AK58" s="236"/>
      <c r="AL58" s="254"/>
      <c r="AM58" s="266"/>
      <c r="AN58" s="234"/>
      <c r="AO58" s="235"/>
      <c r="AP58" s="235"/>
      <c r="AQ58" s="235"/>
      <c r="AR58" s="235"/>
      <c r="AS58" s="236"/>
      <c r="AT58" s="254"/>
      <c r="AU58" s="236"/>
      <c r="AV58" s="129"/>
      <c r="AW58" s="129"/>
      <c r="AX58" s="101">
        <f t="shared" si="5"/>
        <v>0</v>
      </c>
      <c r="AY58" s="360" t="str">
        <f t="shared" si="44"/>
        <v>C</v>
      </c>
      <c r="AZ58" s="102">
        <f t="shared" si="6"/>
        <v>0</v>
      </c>
      <c r="BA58" s="361" t="str">
        <f t="shared" si="45"/>
        <v>C</v>
      </c>
      <c r="BB58" s="101">
        <f t="shared" si="49"/>
        <v>0</v>
      </c>
      <c r="BC58" s="102">
        <f t="shared" si="7"/>
        <v>0</v>
      </c>
      <c r="BD58" s="102">
        <f t="shared" si="8"/>
        <v>0</v>
      </c>
      <c r="BE58" s="103">
        <f t="shared" si="9"/>
        <v>0</v>
      </c>
      <c r="BF58" s="104">
        <f t="shared" si="1"/>
        <v>0</v>
      </c>
      <c r="BG58" s="507">
        <f t="shared" si="46"/>
        <v>21.881606765327692</v>
      </c>
      <c r="BH58" s="87"/>
      <c r="BI58" s="95">
        <f t="shared" si="2"/>
        <v>36</v>
      </c>
      <c r="BJ58" s="96">
        <f t="shared" si="2"/>
        <v>0</v>
      </c>
      <c r="BK58" s="561">
        <f t="shared" si="47"/>
        <v>0</v>
      </c>
      <c r="BL58" s="562" t="str">
        <f t="shared" si="50"/>
        <v>C</v>
      </c>
      <c r="BM58" s="562">
        <f t="shared" si="48"/>
        <v>0</v>
      </c>
      <c r="BN58" s="563" t="str">
        <f t="shared" si="51"/>
        <v>C</v>
      </c>
      <c r="BO58" s="561">
        <f t="shared" si="10"/>
        <v>0</v>
      </c>
      <c r="BP58" s="562">
        <f t="shared" si="11"/>
        <v>0</v>
      </c>
      <c r="BQ58" s="562">
        <f t="shared" si="12"/>
        <v>0</v>
      </c>
      <c r="BR58" s="563">
        <f t="shared" si="13"/>
        <v>0</v>
      </c>
      <c r="BS58" s="564">
        <f t="shared" si="14"/>
        <v>0</v>
      </c>
      <c r="BT58" s="566">
        <f t="shared" si="15"/>
        <v>0</v>
      </c>
      <c r="BU58" s="567">
        <f t="shared" si="16"/>
        <v>0</v>
      </c>
      <c r="BV58" s="566">
        <f t="shared" si="17"/>
        <v>0</v>
      </c>
      <c r="BW58" s="567">
        <f t="shared" si="18"/>
        <v>0</v>
      </c>
      <c r="BX58" s="566">
        <f t="shared" si="19"/>
        <v>0</v>
      </c>
      <c r="BY58" s="567">
        <f t="shared" si="20"/>
        <v>0</v>
      </c>
      <c r="BZ58" s="566">
        <f t="shared" si="21"/>
        <v>0</v>
      </c>
      <c r="CA58" s="567">
        <f t="shared" si="22"/>
        <v>0</v>
      </c>
      <c r="CB58" s="566">
        <f t="shared" si="23"/>
        <v>0</v>
      </c>
      <c r="CC58" s="567">
        <f t="shared" si="24"/>
        <v>0</v>
      </c>
      <c r="CD58" s="566">
        <f t="shared" si="25"/>
        <v>0</v>
      </c>
      <c r="CE58" s="567">
        <f t="shared" si="26"/>
        <v>0</v>
      </c>
      <c r="CF58" s="565">
        <f t="shared" si="27"/>
        <v>0</v>
      </c>
      <c r="CG58" s="564">
        <f t="shared" si="28"/>
        <v>0</v>
      </c>
      <c r="CH58" s="566">
        <f t="shared" si="29"/>
        <v>0</v>
      </c>
      <c r="CI58" s="567">
        <f t="shared" si="30"/>
        <v>0</v>
      </c>
      <c r="CJ58" s="566">
        <f t="shared" si="31"/>
        <v>0</v>
      </c>
      <c r="CK58" s="567">
        <f t="shared" si="32"/>
        <v>0</v>
      </c>
      <c r="CL58" s="566">
        <f t="shared" si="33"/>
        <v>0</v>
      </c>
      <c r="CM58" s="568">
        <f t="shared" si="34"/>
        <v>0</v>
      </c>
      <c r="CN58" s="569">
        <f t="shared" si="35"/>
        <v>0</v>
      </c>
      <c r="CO58" s="118"/>
      <c r="CP58" s="118"/>
      <c r="CQ58" s="118"/>
      <c r="CR58" s="118"/>
      <c r="CS58" s="118"/>
      <c r="CT58" s="118"/>
      <c r="CU58" s="118"/>
      <c r="CV58" s="118"/>
      <c r="CW58" s="118"/>
      <c r="CX58" s="118"/>
      <c r="CY58" s="118"/>
      <c r="CZ58" s="118"/>
      <c r="DA58" s="118"/>
      <c r="DB58" s="335">
        <v>36</v>
      </c>
      <c r="DC58" s="334">
        <f t="shared" si="36"/>
        <v>36</v>
      </c>
      <c r="DD58" s="352">
        <f t="shared" si="37"/>
        <v>0</v>
      </c>
      <c r="DE58" s="89">
        <f t="shared" si="38"/>
        <v>0</v>
      </c>
      <c r="DF58" s="209">
        <f t="shared" si="39"/>
        <v>21.881606765327692</v>
      </c>
      <c r="DG58" s="133"/>
      <c r="DH58" s="37"/>
      <c r="DI58" s="37"/>
      <c r="DJ58" s="37"/>
      <c r="DK58" s="37"/>
      <c r="DL58" s="37"/>
      <c r="DM58" s="37"/>
      <c r="DU58" s="344">
        <f t="shared" si="4"/>
        <v>36</v>
      </c>
      <c r="DV58" s="347">
        <f t="shared" si="4"/>
        <v>0</v>
      </c>
      <c r="DW58" s="91">
        <f t="shared" si="40"/>
        <v>0</v>
      </c>
      <c r="DX58" s="92">
        <f t="shared" si="41"/>
        <v>0</v>
      </c>
      <c r="DY58" s="93">
        <f t="shared" si="42"/>
        <v>0</v>
      </c>
    </row>
    <row r="59" spans="1:129" ht="13.2" customHeight="1" x14ac:dyDescent="0.2">
      <c r="A59" s="55">
        <v>37</v>
      </c>
      <c r="B59" s="108">
        <f>国語!B59</f>
        <v>0</v>
      </c>
      <c r="C59" s="109">
        <f>アンケート集計!AH40</f>
        <v>0</v>
      </c>
      <c r="D59" s="23" t="str">
        <f t="shared" si="43"/>
        <v>C</v>
      </c>
      <c r="E59" s="237"/>
      <c r="F59" s="238"/>
      <c r="G59" s="238"/>
      <c r="H59" s="238"/>
      <c r="I59" s="238"/>
      <c r="J59" s="238"/>
      <c r="K59" s="238"/>
      <c r="L59" s="238"/>
      <c r="M59" s="238"/>
      <c r="N59" s="239"/>
      <c r="O59" s="255"/>
      <c r="P59" s="238"/>
      <c r="Q59" s="238"/>
      <c r="R59" s="238"/>
      <c r="S59" s="239"/>
      <c r="T59" s="255"/>
      <c r="U59" s="239"/>
      <c r="V59" s="255"/>
      <c r="W59" s="239"/>
      <c r="X59" s="255"/>
      <c r="Y59" s="238"/>
      <c r="Z59" s="238"/>
      <c r="AA59" s="238"/>
      <c r="AB59" s="238"/>
      <c r="AC59" s="238"/>
      <c r="AD59" s="238"/>
      <c r="AE59" s="238"/>
      <c r="AF59" s="238"/>
      <c r="AG59" s="239"/>
      <c r="AH59" s="255"/>
      <c r="AI59" s="238"/>
      <c r="AJ59" s="238"/>
      <c r="AK59" s="239"/>
      <c r="AL59" s="255"/>
      <c r="AM59" s="267"/>
      <c r="AN59" s="237"/>
      <c r="AO59" s="238"/>
      <c r="AP59" s="238"/>
      <c r="AQ59" s="238"/>
      <c r="AR59" s="238"/>
      <c r="AS59" s="239"/>
      <c r="AT59" s="255"/>
      <c r="AU59" s="239"/>
      <c r="AV59" s="132"/>
      <c r="AW59" s="132"/>
      <c r="AX59" s="113">
        <f t="shared" si="5"/>
        <v>0</v>
      </c>
      <c r="AY59" s="358" t="str">
        <f t="shared" si="44"/>
        <v>C</v>
      </c>
      <c r="AZ59" s="114">
        <f t="shared" si="6"/>
        <v>0</v>
      </c>
      <c r="BA59" s="359" t="str">
        <f t="shared" si="45"/>
        <v>C</v>
      </c>
      <c r="BB59" s="113">
        <f t="shared" si="49"/>
        <v>0</v>
      </c>
      <c r="BC59" s="114">
        <f t="shared" si="7"/>
        <v>0</v>
      </c>
      <c r="BD59" s="114">
        <f t="shared" si="8"/>
        <v>0</v>
      </c>
      <c r="BE59" s="115">
        <f t="shared" si="9"/>
        <v>0</v>
      </c>
      <c r="BF59" s="116">
        <f t="shared" si="1"/>
        <v>0</v>
      </c>
      <c r="BG59" s="508">
        <f t="shared" si="46"/>
        <v>21.881606765327692</v>
      </c>
      <c r="BH59" s="87"/>
      <c r="BI59" s="55">
        <f t="shared" si="2"/>
        <v>37</v>
      </c>
      <c r="BJ59" s="108">
        <f t="shared" si="2"/>
        <v>0</v>
      </c>
      <c r="BK59" s="570">
        <f t="shared" si="47"/>
        <v>0</v>
      </c>
      <c r="BL59" s="571" t="str">
        <f t="shared" si="50"/>
        <v>C</v>
      </c>
      <c r="BM59" s="571">
        <f t="shared" si="48"/>
        <v>0</v>
      </c>
      <c r="BN59" s="572" t="str">
        <f t="shared" si="51"/>
        <v>C</v>
      </c>
      <c r="BO59" s="570">
        <f t="shared" si="10"/>
        <v>0</v>
      </c>
      <c r="BP59" s="571">
        <f t="shared" si="11"/>
        <v>0</v>
      </c>
      <c r="BQ59" s="571">
        <f t="shared" si="12"/>
        <v>0</v>
      </c>
      <c r="BR59" s="572">
        <f t="shared" si="13"/>
        <v>0</v>
      </c>
      <c r="BS59" s="555">
        <f t="shared" si="14"/>
        <v>0</v>
      </c>
      <c r="BT59" s="557">
        <f t="shared" si="15"/>
        <v>0</v>
      </c>
      <c r="BU59" s="558">
        <f t="shared" si="16"/>
        <v>0</v>
      </c>
      <c r="BV59" s="557">
        <f t="shared" si="17"/>
        <v>0</v>
      </c>
      <c r="BW59" s="558">
        <f t="shared" si="18"/>
        <v>0</v>
      </c>
      <c r="BX59" s="557">
        <f t="shared" si="19"/>
        <v>0</v>
      </c>
      <c r="BY59" s="558">
        <f t="shared" si="20"/>
        <v>0</v>
      </c>
      <c r="BZ59" s="557">
        <f t="shared" si="21"/>
        <v>0</v>
      </c>
      <c r="CA59" s="558">
        <f t="shared" si="22"/>
        <v>0</v>
      </c>
      <c r="CB59" s="557">
        <f t="shared" si="23"/>
        <v>0</v>
      </c>
      <c r="CC59" s="558">
        <f t="shared" si="24"/>
        <v>0</v>
      </c>
      <c r="CD59" s="557">
        <f t="shared" si="25"/>
        <v>0</v>
      </c>
      <c r="CE59" s="558">
        <f t="shared" si="26"/>
        <v>0</v>
      </c>
      <c r="CF59" s="556">
        <f t="shared" si="27"/>
        <v>0</v>
      </c>
      <c r="CG59" s="555">
        <f t="shared" si="28"/>
        <v>0</v>
      </c>
      <c r="CH59" s="557">
        <f t="shared" si="29"/>
        <v>0</v>
      </c>
      <c r="CI59" s="558">
        <f t="shared" si="30"/>
        <v>0</v>
      </c>
      <c r="CJ59" s="557">
        <f t="shared" si="31"/>
        <v>0</v>
      </c>
      <c r="CK59" s="558">
        <f t="shared" si="32"/>
        <v>0</v>
      </c>
      <c r="CL59" s="557">
        <f t="shared" si="33"/>
        <v>0</v>
      </c>
      <c r="CM59" s="559">
        <f t="shared" si="34"/>
        <v>0</v>
      </c>
      <c r="CN59" s="560">
        <f t="shared" si="35"/>
        <v>0</v>
      </c>
      <c r="CO59" s="118"/>
      <c r="CP59" s="118"/>
      <c r="CQ59" s="118"/>
      <c r="CR59" s="118"/>
      <c r="CS59" s="118"/>
      <c r="CT59" s="118"/>
      <c r="CU59" s="118"/>
      <c r="CV59" s="118"/>
      <c r="CW59" s="118"/>
      <c r="CX59" s="118"/>
      <c r="CY59" s="118"/>
      <c r="CZ59" s="118"/>
      <c r="DA59" s="118"/>
      <c r="DB59" s="335">
        <v>37</v>
      </c>
      <c r="DC59" s="334">
        <f t="shared" si="36"/>
        <v>37</v>
      </c>
      <c r="DD59" s="352">
        <f t="shared" si="37"/>
        <v>0</v>
      </c>
      <c r="DE59" s="89">
        <f t="shared" si="38"/>
        <v>0</v>
      </c>
      <c r="DF59" s="209">
        <f t="shared" si="39"/>
        <v>21.881606765327692</v>
      </c>
      <c r="DG59" s="133"/>
      <c r="DH59" s="133"/>
      <c r="DI59" s="133"/>
      <c r="DJ59" s="133"/>
      <c r="DK59" s="133"/>
      <c r="DL59" s="133"/>
      <c r="DM59" s="133"/>
      <c r="DU59" s="344">
        <f t="shared" si="4"/>
        <v>37</v>
      </c>
      <c r="DV59" s="347">
        <f t="shared" si="4"/>
        <v>0</v>
      </c>
      <c r="DW59" s="91">
        <f t="shared" si="40"/>
        <v>0</v>
      </c>
      <c r="DX59" s="92">
        <f t="shared" si="41"/>
        <v>0</v>
      </c>
      <c r="DY59" s="93">
        <f t="shared" si="42"/>
        <v>0</v>
      </c>
    </row>
    <row r="60" spans="1:129" ht="13.2" customHeight="1" x14ac:dyDescent="0.2">
      <c r="A60" s="95">
        <v>38</v>
      </c>
      <c r="B60" s="96">
        <f>国語!B60</f>
        <v>0</v>
      </c>
      <c r="C60" s="97">
        <f>アンケート集計!AH41</f>
        <v>0</v>
      </c>
      <c r="D60" s="422" t="str">
        <f t="shared" si="43"/>
        <v>C</v>
      </c>
      <c r="E60" s="234"/>
      <c r="F60" s="235"/>
      <c r="G60" s="235"/>
      <c r="H60" s="235"/>
      <c r="I60" s="235"/>
      <c r="J60" s="235"/>
      <c r="K60" s="235"/>
      <c r="L60" s="235"/>
      <c r="M60" s="235"/>
      <c r="N60" s="236"/>
      <c r="O60" s="254"/>
      <c r="P60" s="235"/>
      <c r="Q60" s="235"/>
      <c r="R60" s="235"/>
      <c r="S60" s="236"/>
      <c r="T60" s="254"/>
      <c r="U60" s="236"/>
      <c r="V60" s="254"/>
      <c r="W60" s="236"/>
      <c r="X60" s="254"/>
      <c r="Y60" s="235"/>
      <c r="Z60" s="235"/>
      <c r="AA60" s="235"/>
      <c r="AB60" s="235"/>
      <c r="AC60" s="235"/>
      <c r="AD60" s="235"/>
      <c r="AE60" s="235"/>
      <c r="AF60" s="235"/>
      <c r="AG60" s="236"/>
      <c r="AH60" s="254"/>
      <c r="AI60" s="235"/>
      <c r="AJ60" s="235"/>
      <c r="AK60" s="236"/>
      <c r="AL60" s="254"/>
      <c r="AM60" s="266"/>
      <c r="AN60" s="234"/>
      <c r="AO60" s="235"/>
      <c r="AP60" s="235"/>
      <c r="AQ60" s="235"/>
      <c r="AR60" s="235"/>
      <c r="AS60" s="236"/>
      <c r="AT60" s="254"/>
      <c r="AU60" s="236"/>
      <c r="AV60" s="129"/>
      <c r="AW60" s="129"/>
      <c r="AX60" s="101">
        <f t="shared" si="5"/>
        <v>0</v>
      </c>
      <c r="AY60" s="360" t="str">
        <f t="shared" si="44"/>
        <v>C</v>
      </c>
      <c r="AZ60" s="102">
        <f t="shared" si="6"/>
        <v>0</v>
      </c>
      <c r="BA60" s="361" t="str">
        <f t="shared" si="45"/>
        <v>C</v>
      </c>
      <c r="BB60" s="101">
        <f t="shared" si="49"/>
        <v>0</v>
      </c>
      <c r="BC60" s="102">
        <f t="shared" si="7"/>
        <v>0</v>
      </c>
      <c r="BD60" s="102">
        <f t="shared" si="8"/>
        <v>0</v>
      </c>
      <c r="BE60" s="103">
        <f t="shared" si="9"/>
        <v>0</v>
      </c>
      <c r="BF60" s="104">
        <f t="shared" si="1"/>
        <v>0</v>
      </c>
      <c r="BG60" s="507">
        <f t="shared" si="46"/>
        <v>21.881606765327692</v>
      </c>
      <c r="BH60" s="87"/>
      <c r="BI60" s="95">
        <f t="shared" si="2"/>
        <v>38</v>
      </c>
      <c r="BJ60" s="96">
        <f t="shared" si="2"/>
        <v>0</v>
      </c>
      <c r="BK60" s="561">
        <f t="shared" si="47"/>
        <v>0</v>
      </c>
      <c r="BL60" s="562" t="str">
        <f t="shared" si="50"/>
        <v>C</v>
      </c>
      <c r="BM60" s="562">
        <f t="shared" si="48"/>
        <v>0</v>
      </c>
      <c r="BN60" s="563" t="str">
        <f t="shared" si="51"/>
        <v>C</v>
      </c>
      <c r="BO60" s="561">
        <f t="shared" si="10"/>
        <v>0</v>
      </c>
      <c r="BP60" s="562">
        <f t="shared" si="11"/>
        <v>0</v>
      </c>
      <c r="BQ60" s="562">
        <f t="shared" si="12"/>
        <v>0</v>
      </c>
      <c r="BR60" s="563">
        <f t="shared" si="13"/>
        <v>0</v>
      </c>
      <c r="BS60" s="564">
        <f t="shared" si="14"/>
        <v>0</v>
      </c>
      <c r="BT60" s="566">
        <f t="shared" si="15"/>
        <v>0</v>
      </c>
      <c r="BU60" s="567">
        <f t="shared" si="16"/>
        <v>0</v>
      </c>
      <c r="BV60" s="566">
        <f t="shared" si="17"/>
        <v>0</v>
      </c>
      <c r="BW60" s="567">
        <f t="shared" si="18"/>
        <v>0</v>
      </c>
      <c r="BX60" s="566">
        <f t="shared" si="19"/>
        <v>0</v>
      </c>
      <c r="BY60" s="567">
        <f t="shared" si="20"/>
        <v>0</v>
      </c>
      <c r="BZ60" s="566">
        <f t="shared" si="21"/>
        <v>0</v>
      </c>
      <c r="CA60" s="567">
        <f t="shared" si="22"/>
        <v>0</v>
      </c>
      <c r="CB60" s="566">
        <f t="shared" si="23"/>
        <v>0</v>
      </c>
      <c r="CC60" s="567">
        <f t="shared" si="24"/>
        <v>0</v>
      </c>
      <c r="CD60" s="566">
        <f t="shared" si="25"/>
        <v>0</v>
      </c>
      <c r="CE60" s="567">
        <f t="shared" si="26"/>
        <v>0</v>
      </c>
      <c r="CF60" s="565">
        <f t="shared" si="27"/>
        <v>0</v>
      </c>
      <c r="CG60" s="564">
        <f t="shared" si="28"/>
        <v>0</v>
      </c>
      <c r="CH60" s="566">
        <f t="shared" si="29"/>
        <v>0</v>
      </c>
      <c r="CI60" s="567">
        <f t="shared" si="30"/>
        <v>0</v>
      </c>
      <c r="CJ60" s="566">
        <f t="shared" si="31"/>
        <v>0</v>
      </c>
      <c r="CK60" s="567">
        <f t="shared" si="32"/>
        <v>0</v>
      </c>
      <c r="CL60" s="566">
        <f t="shared" si="33"/>
        <v>0</v>
      </c>
      <c r="CM60" s="568">
        <f t="shared" si="34"/>
        <v>0</v>
      </c>
      <c r="CN60" s="569">
        <f t="shared" si="35"/>
        <v>0</v>
      </c>
      <c r="CO60" s="118"/>
      <c r="CP60" s="118"/>
      <c r="CQ60" s="118"/>
      <c r="CR60" s="118"/>
      <c r="CS60" s="118"/>
      <c r="CT60" s="118"/>
      <c r="CU60" s="118"/>
      <c r="CV60" s="118"/>
      <c r="CW60" s="118"/>
      <c r="CX60" s="118"/>
      <c r="CY60" s="118"/>
      <c r="CZ60" s="118"/>
      <c r="DA60" s="118"/>
      <c r="DB60" s="335">
        <v>38</v>
      </c>
      <c r="DC60" s="334">
        <f t="shared" si="36"/>
        <v>38</v>
      </c>
      <c r="DD60" s="352">
        <f t="shared" si="37"/>
        <v>0</v>
      </c>
      <c r="DE60" s="89">
        <f t="shared" si="38"/>
        <v>0</v>
      </c>
      <c r="DF60" s="209">
        <f t="shared" si="39"/>
        <v>21.881606765327692</v>
      </c>
      <c r="DG60" s="133"/>
      <c r="DH60" s="133"/>
      <c r="DI60" s="133"/>
      <c r="DJ60" s="133"/>
      <c r="DK60" s="133"/>
      <c r="DL60" s="133"/>
      <c r="DM60" s="133"/>
      <c r="DU60" s="344">
        <f t="shared" si="4"/>
        <v>38</v>
      </c>
      <c r="DV60" s="347">
        <f t="shared" si="4"/>
        <v>0</v>
      </c>
      <c r="DW60" s="91">
        <f t="shared" si="40"/>
        <v>0</v>
      </c>
      <c r="DX60" s="92">
        <f t="shared" si="41"/>
        <v>0</v>
      </c>
      <c r="DY60" s="93">
        <f t="shared" si="42"/>
        <v>0</v>
      </c>
    </row>
    <row r="61" spans="1:129" ht="13.2" customHeight="1" x14ac:dyDescent="0.2">
      <c r="A61" s="55">
        <v>39</v>
      </c>
      <c r="B61" s="108">
        <f>国語!B61</f>
        <v>0</v>
      </c>
      <c r="C61" s="109">
        <f>アンケート集計!AH42</f>
        <v>0</v>
      </c>
      <c r="D61" s="23" t="str">
        <f t="shared" si="43"/>
        <v>C</v>
      </c>
      <c r="E61" s="237"/>
      <c r="F61" s="238"/>
      <c r="G61" s="238"/>
      <c r="H61" s="238"/>
      <c r="I61" s="238"/>
      <c r="J61" s="238"/>
      <c r="K61" s="238"/>
      <c r="L61" s="238"/>
      <c r="M61" s="238"/>
      <c r="N61" s="239"/>
      <c r="O61" s="255"/>
      <c r="P61" s="238"/>
      <c r="Q61" s="238"/>
      <c r="R61" s="238"/>
      <c r="S61" s="239"/>
      <c r="T61" s="255"/>
      <c r="U61" s="239"/>
      <c r="V61" s="255"/>
      <c r="W61" s="239"/>
      <c r="X61" s="255"/>
      <c r="Y61" s="238"/>
      <c r="Z61" s="238"/>
      <c r="AA61" s="238"/>
      <c r="AB61" s="238"/>
      <c r="AC61" s="238"/>
      <c r="AD61" s="238"/>
      <c r="AE61" s="238"/>
      <c r="AF61" s="238"/>
      <c r="AG61" s="239"/>
      <c r="AH61" s="255"/>
      <c r="AI61" s="238"/>
      <c r="AJ61" s="238"/>
      <c r="AK61" s="239"/>
      <c r="AL61" s="255"/>
      <c r="AM61" s="267"/>
      <c r="AN61" s="237"/>
      <c r="AO61" s="238"/>
      <c r="AP61" s="238"/>
      <c r="AQ61" s="238"/>
      <c r="AR61" s="238"/>
      <c r="AS61" s="239"/>
      <c r="AT61" s="255"/>
      <c r="AU61" s="239"/>
      <c r="AV61" s="132"/>
      <c r="AW61" s="132"/>
      <c r="AX61" s="113">
        <f t="shared" si="5"/>
        <v>0</v>
      </c>
      <c r="AY61" s="358" t="str">
        <f t="shared" si="44"/>
        <v>C</v>
      </c>
      <c r="AZ61" s="114">
        <f t="shared" si="6"/>
        <v>0</v>
      </c>
      <c r="BA61" s="359" t="str">
        <f t="shared" si="45"/>
        <v>C</v>
      </c>
      <c r="BB61" s="113">
        <f t="shared" si="49"/>
        <v>0</v>
      </c>
      <c r="BC61" s="114">
        <f t="shared" si="7"/>
        <v>0</v>
      </c>
      <c r="BD61" s="114">
        <f t="shared" si="8"/>
        <v>0</v>
      </c>
      <c r="BE61" s="115">
        <f t="shared" si="9"/>
        <v>0</v>
      </c>
      <c r="BF61" s="116">
        <f t="shared" si="1"/>
        <v>0</v>
      </c>
      <c r="BG61" s="508">
        <f t="shared" si="46"/>
        <v>21.881606765327692</v>
      </c>
      <c r="BH61" s="87"/>
      <c r="BI61" s="55">
        <f t="shared" si="2"/>
        <v>39</v>
      </c>
      <c r="BJ61" s="108">
        <f t="shared" si="2"/>
        <v>0</v>
      </c>
      <c r="BK61" s="570">
        <f t="shared" si="47"/>
        <v>0</v>
      </c>
      <c r="BL61" s="571" t="str">
        <f t="shared" si="50"/>
        <v>C</v>
      </c>
      <c r="BM61" s="571">
        <f t="shared" si="48"/>
        <v>0</v>
      </c>
      <c r="BN61" s="572" t="str">
        <f t="shared" si="51"/>
        <v>C</v>
      </c>
      <c r="BO61" s="570">
        <f t="shared" si="10"/>
        <v>0</v>
      </c>
      <c r="BP61" s="571">
        <f t="shared" si="11"/>
        <v>0</v>
      </c>
      <c r="BQ61" s="571">
        <f t="shared" si="12"/>
        <v>0</v>
      </c>
      <c r="BR61" s="572">
        <f t="shared" si="13"/>
        <v>0</v>
      </c>
      <c r="BS61" s="555">
        <f t="shared" si="14"/>
        <v>0</v>
      </c>
      <c r="BT61" s="557">
        <f t="shared" si="15"/>
        <v>0</v>
      </c>
      <c r="BU61" s="558">
        <f t="shared" si="16"/>
        <v>0</v>
      </c>
      <c r="BV61" s="557">
        <f t="shared" si="17"/>
        <v>0</v>
      </c>
      <c r="BW61" s="558">
        <f t="shared" si="18"/>
        <v>0</v>
      </c>
      <c r="BX61" s="557">
        <f t="shared" si="19"/>
        <v>0</v>
      </c>
      <c r="BY61" s="558">
        <f t="shared" si="20"/>
        <v>0</v>
      </c>
      <c r="BZ61" s="557">
        <f t="shared" si="21"/>
        <v>0</v>
      </c>
      <c r="CA61" s="558">
        <f t="shared" si="22"/>
        <v>0</v>
      </c>
      <c r="CB61" s="557">
        <f t="shared" si="23"/>
        <v>0</v>
      </c>
      <c r="CC61" s="558">
        <f t="shared" si="24"/>
        <v>0</v>
      </c>
      <c r="CD61" s="557">
        <f t="shared" si="25"/>
        <v>0</v>
      </c>
      <c r="CE61" s="558">
        <f t="shared" si="26"/>
        <v>0</v>
      </c>
      <c r="CF61" s="556">
        <f t="shared" si="27"/>
        <v>0</v>
      </c>
      <c r="CG61" s="555">
        <f t="shared" si="28"/>
        <v>0</v>
      </c>
      <c r="CH61" s="557">
        <f t="shared" si="29"/>
        <v>0</v>
      </c>
      <c r="CI61" s="558">
        <f t="shared" si="30"/>
        <v>0</v>
      </c>
      <c r="CJ61" s="557">
        <f t="shared" si="31"/>
        <v>0</v>
      </c>
      <c r="CK61" s="558">
        <f t="shared" si="32"/>
        <v>0</v>
      </c>
      <c r="CL61" s="557">
        <f t="shared" si="33"/>
        <v>0</v>
      </c>
      <c r="CM61" s="559">
        <f t="shared" si="34"/>
        <v>0</v>
      </c>
      <c r="CN61" s="560">
        <f t="shared" si="35"/>
        <v>0</v>
      </c>
      <c r="CO61" s="118"/>
      <c r="CP61" s="118"/>
      <c r="CQ61" s="118"/>
      <c r="CR61" s="118"/>
      <c r="CS61" s="118"/>
      <c r="CT61" s="118"/>
      <c r="CU61" s="118"/>
      <c r="CV61" s="118"/>
      <c r="CW61" s="118"/>
      <c r="CX61" s="118"/>
      <c r="CY61" s="118"/>
      <c r="CZ61" s="118"/>
      <c r="DA61" s="118"/>
      <c r="DB61" s="335">
        <v>39</v>
      </c>
      <c r="DC61" s="334">
        <f t="shared" si="36"/>
        <v>39</v>
      </c>
      <c r="DD61" s="352">
        <f t="shared" si="37"/>
        <v>0</v>
      </c>
      <c r="DE61" s="89">
        <f t="shared" si="38"/>
        <v>0</v>
      </c>
      <c r="DF61" s="209">
        <f t="shared" si="39"/>
        <v>21.881606765327692</v>
      </c>
      <c r="DG61" s="133"/>
      <c r="DH61" s="133"/>
      <c r="DI61" s="133"/>
      <c r="DJ61" s="133"/>
      <c r="DK61" s="133"/>
      <c r="DL61" s="133"/>
      <c r="DM61" s="133"/>
      <c r="DU61" s="344">
        <f t="shared" si="4"/>
        <v>39</v>
      </c>
      <c r="DV61" s="347">
        <f t="shared" si="4"/>
        <v>0</v>
      </c>
      <c r="DW61" s="91">
        <f t="shared" si="40"/>
        <v>0</v>
      </c>
      <c r="DX61" s="92">
        <f t="shared" si="41"/>
        <v>0</v>
      </c>
      <c r="DY61" s="93">
        <f t="shared" si="42"/>
        <v>0</v>
      </c>
    </row>
    <row r="62" spans="1:129" ht="13.2" customHeight="1" thickBot="1" x14ac:dyDescent="0.25">
      <c r="A62" s="141">
        <v>40</v>
      </c>
      <c r="B62" s="142">
        <f>国語!B62</f>
        <v>0</v>
      </c>
      <c r="C62" s="143">
        <f>アンケート集計!AH43</f>
        <v>0</v>
      </c>
      <c r="D62" s="423" t="str">
        <f t="shared" si="43"/>
        <v>C</v>
      </c>
      <c r="E62" s="240"/>
      <c r="F62" s="241"/>
      <c r="G62" s="241"/>
      <c r="H62" s="241"/>
      <c r="I62" s="241"/>
      <c r="J62" s="241"/>
      <c r="K62" s="241"/>
      <c r="L62" s="241"/>
      <c r="M62" s="241"/>
      <c r="N62" s="242"/>
      <c r="O62" s="256"/>
      <c r="P62" s="241"/>
      <c r="Q62" s="241"/>
      <c r="R62" s="241"/>
      <c r="S62" s="242"/>
      <c r="T62" s="256"/>
      <c r="U62" s="242"/>
      <c r="V62" s="256"/>
      <c r="W62" s="242"/>
      <c r="X62" s="256"/>
      <c r="Y62" s="241"/>
      <c r="Z62" s="241"/>
      <c r="AA62" s="241"/>
      <c r="AB62" s="241"/>
      <c r="AC62" s="241"/>
      <c r="AD62" s="241"/>
      <c r="AE62" s="241"/>
      <c r="AF62" s="241"/>
      <c r="AG62" s="242"/>
      <c r="AH62" s="256"/>
      <c r="AI62" s="241"/>
      <c r="AJ62" s="241"/>
      <c r="AK62" s="242"/>
      <c r="AL62" s="256"/>
      <c r="AM62" s="268"/>
      <c r="AN62" s="240"/>
      <c r="AO62" s="241"/>
      <c r="AP62" s="241"/>
      <c r="AQ62" s="241"/>
      <c r="AR62" s="241"/>
      <c r="AS62" s="242"/>
      <c r="AT62" s="256"/>
      <c r="AU62" s="242"/>
      <c r="AV62" s="145"/>
      <c r="AW62" s="145"/>
      <c r="AX62" s="215">
        <f t="shared" si="5"/>
        <v>0</v>
      </c>
      <c r="AY62" s="425" t="str">
        <f t="shared" si="44"/>
        <v>C</v>
      </c>
      <c r="AZ62" s="216">
        <f t="shared" si="6"/>
        <v>0</v>
      </c>
      <c r="BA62" s="427" t="str">
        <f t="shared" si="45"/>
        <v>C</v>
      </c>
      <c r="BB62" s="101">
        <f t="shared" si="49"/>
        <v>0</v>
      </c>
      <c r="BC62" s="216">
        <f t="shared" si="7"/>
        <v>0</v>
      </c>
      <c r="BD62" s="216">
        <f t="shared" si="8"/>
        <v>0</v>
      </c>
      <c r="BE62" s="217">
        <f t="shared" si="9"/>
        <v>0</v>
      </c>
      <c r="BF62" s="218">
        <f t="shared" si="1"/>
        <v>0</v>
      </c>
      <c r="BG62" s="510">
        <f t="shared" si="46"/>
        <v>21.881606765327692</v>
      </c>
      <c r="BH62" s="87"/>
      <c r="BI62" s="95">
        <f t="shared" si="2"/>
        <v>40</v>
      </c>
      <c r="BJ62" s="142">
        <f t="shared" si="2"/>
        <v>0</v>
      </c>
      <c r="BK62" s="573">
        <f t="shared" si="47"/>
        <v>0</v>
      </c>
      <c r="BL62" s="574" t="str">
        <f t="shared" si="50"/>
        <v>C</v>
      </c>
      <c r="BM62" s="574">
        <f t="shared" si="48"/>
        <v>0</v>
      </c>
      <c r="BN62" s="575" t="str">
        <f t="shared" si="51"/>
        <v>C</v>
      </c>
      <c r="BO62" s="573">
        <f t="shared" si="10"/>
        <v>0</v>
      </c>
      <c r="BP62" s="574">
        <f t="shared" si="11"/>
        <v>0</v>
      </c>
      <c r="BQ62" s="574">
        <f t="shared" si="12"/>
        <v>0</v>
      </c>
      <c r="BR62" s="575">
        <f t="shared" si="13"/>
        <v>0</v>
      </c>
      <c r="BS62" s="564">
        <f t="shared" si="14"/>
        <v>0</v>
      </c>
      <c r="BT62" s="566">
        <f t="shared" si="15"/>
        <v>0</v>
      </c>
      <c r="BU62" s="567">
        <f t="shared" si="16"/>
        <v>0</v>
      </c>
      <c r="BV62" s="566">
        <f t="shared" si="17"/>
        <v>0</v>
      </c>
      <c r="BW62" s="567">
        <f t="shared" si="18"/>
        <v>0</v>
      </c>
      <c r="BX62" s="566">
        <f t="shared" si="19"/>
        <v>0</v>
      </c>
      <c r="BY62" s="567">
        <f t="shared" si="20"/>
        <v>0</v>
      </c>
      <c r="BZ62" s="566">
        <f t="shared" si="21"/>
        <v>0</v>
      </c>
      <c r="CA62" s="567">
        <f t="shared" si="22"/>
        <v>0</v>
      </c>
      <c r="CB62" s="566">
        <f t="shared" si="23"/>
        <v>0</v>
      </c>
      <c r="CC62" s="567">
        <f t="shared" si="24"/>
        <v>0</v>
      </c>
      <c r="CD62" s="566">
        <f t="shared" si="25"/>
        <v>0</v>
      </c>
      <c r="CE62" s="567">
        <f t="shared" si="26"/>
        <v>0</v>
      </c>
      <c r="CF62" s="565">
        <f t="shared" si="27"/>
        <v>0</v>
      </c>
      <c r="CG62" s="564">
        <f t="shared" si="28"/>
        <v>0</v>
      </c>
      <c r="CH62" s="566">
        <f t="shared" si="29"/>
        <v>0</v>
      </c>
      <c r="CI62" s="567">
        <f t="shared" si="30"/>
        <v>0</v>
      </c>
      <c r="CJ62" s="566">
        <f t="shared" si="31"/>
        <v>0</v>
      </c>
      <c r="CK62" s="567">
        <f t="shared" si="32"/>
        <v>0</v>
      </c>
      <c r="CL62" s="566">
        <f t="shared" si="33"/>
        <v>0</v>
      </c>
      <c r="CM62" s="568">
        <f t="shared" si="34"/>
        <v>0</v>
      </c>
      <c r="CN62" s="569">
        <f t="shared" si="35"/>
        <v>0</v>
      </c>
      <c r="CO62" s="118"/>
      <c r="CP62" s="118"/>
      <c r="CQ62" s="118"/>
      <c r="CR62" s="118"/>
      <c r="CS62" s="118"/>
      <c r="CT62" s="118"/>
      <c r="CU62" s="118"/>
      <c r="CV62" s="118"/>
      <c r="CW62" s="118"/>
      <c r="CX62" s="118"/>
      <c r="CY62" s="118"/>
      <c r="CZ62" s="118"/>
      <c r="DA62" s="118"/>
      <c r="DB62" s="336">
        <v>40</v>
      </c>
      <c r="DC62" s="337">
        <f t="shared" si="36"/>
        <v>40</v>
      </c>
      <c r="DD62" s="353">
        <f t="shared" si="37"/>
        <v>0</v>
      </c>
      <c r="DE62" s="208">
        <f t="shared" si="38"/>
        <v>0</v>
      </c>
      <c r="DF62" s="211">
        <f t="shared" si="39"/>
        <v>21.881606765327692</v>
      </c>
      <c r="DG62" s="133"/>
      <c r="DH62" s="133"/>
      <c r="DI62" s="133"/>
      <c r="DJ62" s="133"/>
      <c r="DK62" s="133"/>
      <c r="DL62" s="133"/>
      <c r="DM62" s="133"/>
      <c r="DU62" s="345">
        <f t="shared" si="4"/>
        <v>40</v>
      </c>
      <c r="DV62" s="348">
        <f t="shared" si="4"/>
        <v>0</v>
      </c>
      <c r="DW62" s="213">
        <f t="shared" si="40"/>
        <v>0</v>
      </c>
      <c r="DX62" s="214">
        <f t="shared" si="41"/>
        <v>0</v>
      </c>
      <c r="DY62" s="298">
        <f t="shared" si="42"/>
        <v>0</v>
      </c>
    </row>
    <row r="63" spans="1:129" ht="13.2" customHeight="1" thickBot="1" x14ac:dyDescent="0.25">
      <c r="A63" s="641" t="s">
        <v>162</v>
      </c>
      <c r="B63" s="642"/>
      <c r="C63" s="642"/>
      <c r="D63" s="146">
        <f>COUNTA(A23:A62)</f>
        <v>40</v>
      </c>
      <c r="E63" s="243">
        <f>SUM(E23:E62)</f>
        <v>0</v>
      </c>
      <c r="F63" s="244">
        <f t="shared" ref="F63:AW63" si="52">SUM(F23:F62)</f>
        <v>0</v>
      </c>
      <c r="G63" s="244">
        <f t="shared" si="52"/>
        <v>0</v>
      </c>
      <c r="H63" s="244">
        <f t="shared" si="52"/>
        <v>0</v>
      </c>
      <c r="I63" s="244">
        <f t="shared" si="52"/>
        <v>0</v>
      </c>
      <c r="J63" s="244">
        <f t="shared" si="52"/>
        <v>0</v>
      </c>
      <c r="K63" s="244">
        <f t="shared" si="52"/>
        <v>0</v>
      </c>
      <c r="L63" s="244">
        <f t="shared" si="52"/>
        <v>0</v>
      </c>
      <c r="M63" s="244">
        <f t="shared" si="52"/>
        <v>0</v>
      </c>
      <c r="N63" s="245">
        <f t="shared" si="52"/>
        <v>0</v>
      </c>
      <c r="O63" s="257">
        <f t="shared" si="52"/>
        <v>0</v>
      </c>
      <c r="P63" s="244">
        <f t="shared" si="52"/>
        <v>0</v>
      </c>
      <c r="Q63" s="244">
        <f t="shared" si="52"/>
        <v>0</v>
      </c>
      <c r="R63" s="244">
        <f t="shared" si="52"/>
        <v>0</v>
      </c>
      <c r="S63" s="245">
        <f t="shared" si="52"/>
        <v>0</v>
      </c>
      <c r="T63" s="257">
        <f t="shared" si="52"/>
        <v>0</v>
      </c>
      <c r="U63" s="245">
        <f t="shared" si="52"/>
        <v>0</v>
      </c>
      <c r="V63" s="257">
        <f t="shared" si="52"/>
        <v>0</v>
      </c>
      <c r="W63" s="245">
        <f t="shared" si="52"/>
        <v>0</v>
      </c>
      <c r="X63" s="257">
        <f t="shared" si="52"/>
        <v>0</v>
      </c>
      <c r="Y63" s="244">
        <f t="shared" si="52"/>
        <v>0</v>
      </c>
      <c r="Z63" s="244">
        <f t="shared" si="52"/>
        <v>0</v>
      </c>
      <c r="AA63" s="244">
        <f t="shared" si="52"/>
        <v>0</v>
      </c>
      <c r="AB63" s="244">
        <f t="shared" si="52"/>
        <v>0</v>
      </c>
      <c r="AC63" s="244">
        <f t="shared" si="52"/>
        <v>0</v>
      </c>
      <c r="AD63" s="244">
        <f t="shared" si="52"/>
        <v>0</v>
      </c>
      <c r="AE63" s="244">
        <f t="shared" si="52"/>
        <v>0</v>
      </c>
      <c r="AF63" s="244">
        <f t="shared" si="52"/>
        <v>0</v>
      </c>
      <c r="AG63" s="245">
        <f t="shared" si="52"/>
        <v>0</v>
      </c>
      <c r="AH63" s="257">
        <f t="shared" si="52"/>
        <v>0</v>
      </c>
      <c r="AI63" s="244">
        <f t="shared" si="52"/>
        <v>0</v>
      </c>
      <c r="AJ63" s="244">
        <f t="shared" si="52"/>
        <v>0</v>
      </c>
      <c r="AK63" s="245">
        <f t="shared" si="52"/>
        <v>0</v>
      </c>
      <c r="AL63" s="257">
        <f t="shared" si="52"/>
        <v>0</v>
      </c>
      <c r="AM63" s="269">
        <f t="shared" si="52"/>
        <v>0</v>
      </c>
      <c r="AN63" s="243">
        <f t="shared" si="52"/>
        <v>0</v>
      </c>
      <c r="AO63" s="244">
        <f t="shared" si="52"/>
        <v>0</v>
      </c>
      <c r="AP63" s="244">
        <f t="shared" si="52"/>
        <v>0</v>
      </c>
      <c r="AQ63" s="244">
        <f t="shared" si="52"/>
        <v>0</v>
      </c>
      <c r="AR63" s="244">
        <f t="shared" si="52"/>
        <v>0</v>
      </c>
      <c r="AS63" s="245">
        <f t="shared" si="52"/>
        <v>0</v>
      </c>
      <c r="AT63" s="257">
        <f t="shared" si="52"/>
        <v>0</v>
      </c>
      <c r="AU63" s="245">
        <f t="shared" si="52"/>
        <v>0</v>
      </c>
      <c r="AV63" s="148">
        <f t="shared" si="52"/>
        <v>0</v>
      </c>
      <c r="AW63" s="147">
        <f t="shared" si="52"/>
        <v>0</v>
      </c>
      <c r="AX63" s="149"/>
      <c r="AY63" s="150"/>
      <c r="AZ63" s="150"/>
      <c r="BA63" s="151"/>
      <c r="BB63" s="152"/>
      <c r="BC63" s="150"/>
      <c r="BD63" s="153"/>
      <c r="BE63" s="151"/>
      <c r="BF63" s="154"/>
      <c r="BG63" s="603" t="s">
        <v>344</v>
      </c>
      <c r="BH63" s="155"/>
      <c r="BI63" s="620" t="s">
        <v>123</v>
      </c>
      <c r="BJ63" s="621"/>
      <c r="BK63" s="410">
        <f>AX64</f>
        <v>0</v>
      </c>
      <c r="BL63" s="174"/>
      <c r="BM63" s="411">
        <f>AZ64</f>
        <v>0</v>
      </c>
      <c r="BN63" s="176"/>
      <c r="BO63" s="173">
        <f t="shared" ref="BO63:BR64" si="53">BB64</f>
        <v>0</v>
      </c>
      <c r="BP63" s="175">
        <f t="shared" si="53"/>
        <v>0</v>
      </c>
      <c r="BQ63" s="175">
        <f t="shared" si="53"/>
        <v>0</v>
      </c>
      <c r="BR63" s="277">
        <f t="shared" si="53"/>
        <v>0</v>
      </c>
      <c r="BS63" s="165"/>
      <c r="BT63" s="414">
        <f>SUM(BT23:BT62)/$D$63</f>
        <v>0</v>
      </c>
      <c r="BU63" s="418"/>
      <c r="BV63" s="414">
        <f t="shared" ref="BV63:CN63" si="54">SUM(BV23:BV62)/$D$63</f>
        <v>0</v>
      </c>
      <c r="BW63" s="418"/>
      <c r="BX63" s="414">
        <f t="shared" si="54"/>
        <v>0</v>
      </c>
      <c r="BY63" s="418"/>
      <c r="BZ63" s="414">
        <f t="shared" si="54"/>
        <v>0</v>
      </c>
      <c r="CA63" s="418"/>
      <c r="CB63" s="414">
        <f t="shared" si="54"/>
        <v>0</v>
      </c>
      <c r="CC63" s="418"/>
      <c r="CD63" s="414">
        <f t="shared" si="54"/>
        <v>0</v>
      </c>
      <c r="CE63" s="418"/>
      <c r="CF63" s="413">
        <f t="shared" si="54"/>
        <v>0</v>
      </c>
      <c r="CG63" s="419"/>
      <c r="CH63" s="414">
        <f t="shared" si="54"/>
        <v>0</v>
      </c>
      <c r="CI63" s="418"/>
      <c r="CJ63" s="414">
        <f t="shared" si="54"/>
        <v>0</v>
      </c>
      <c r="CK63" s="418"/>
      <c r="CL63" s="414">
        <f t="shared" si="54"/>
        <v>0</v>
      </c>
      <c r="CM63" s="418"/>
      <c r="CN63" s="415">
        <f t="shared" si="54"/>
        <v>0</v>
      </c>
      <c r="CO63" s="118"/>
      <c r="CP63" s="118"/>
      <c r="CQ63" s="118"/>
      <c r="CR63" s="118"/>
      <c r="CS63" s="118"/>
      <c r="CT63" s="118"/>
      <c r="CU63" s="118"/>
      <c r="CV63" s="118"/>
      <c r="CW63" s="118"/>
      <c r="CX63" s="118"/>
      <c r="CY63" s="118"/>
      <c r="CZ63" s="118"/>
      <c r="DA63" s="118"/>
      <c r="DB63" s="118"/>
      <c r="DC63" s="122"/>
      <c r="DD63" s="133"/>
      <c r="DE63" s="133"/>
      <c r="DF63" s="133"/>
      <c r="DG63" s="133"/>
      <c r="DH63" s="133"/>
      <c r="DI63" s="133"/>
      <c r="DJ63" s="133"/>
      <c r="DK63" s="133"/>
      <c r="DL63" s="133"/>
      <c r="DM63" s="133"/>
    </row>
    <row r="64" spans="1:129" ht="13.2" customHeight="1" thickBot="1" x14ac:dyDescent="0.25">
      <c r="A64" s="643" t="s">
        <v>124</v>
      </c>
      <c r="B64" s="644"/>
      <c r="C64" s="421">
        <f>SUM(C23:C62)/$D$63/10*100</f>
        <v>0</v>
      </c>
      <c r="D64" s="156"/>
      <c r="E64" s="246">
        <f>E63/$D$63*100</f>
        <v>0</v>
      </c>
      <c r="F64" s="247">
        <f t="shared" ref="F64:AW64" si="55">F63/$D$63*100</f>
        <v>0</v>
      </c>
      <c r="G64" s="247">
        <f t="shared" si="55"/>
        <v>0</v>
      </c>
      <c r="H64" s="247">
        <f t="shared" si="55"/>
        <v>0</v>
      </c>
      <c r="I64" s="247">
        <f t="shared" si="55"/>
        <v>0</v>
      </c>
      <c r="J64" s="247">
        <f t="shared" si="55"/>
        <v>0</v>
      </c>
      <c r="K64" s="247">
        <f t="shared" si="55"/>
        <v>0</v>
      </c>
      <c r="L64" s="247">
        <f t="shared" si="55"/>
        <v>0</v>
      </c>
      <c r="M64" s="247">
        <f t="shared" si="55"/>
        <v>0</v>
      </c>
      <c r="N64" s="248">
        <f t="shared" si="55"/>
        <v>0</v>
      </c>
      <c r="O64" s="258">
        <f t="shared" si="55"/>
        <v>0</v>
      </c>
      <c r="P64" s="247">
        <f t="shared" si="55"/>
        <v>0</v>
      </c>
      <c r="Q64" s="247">
        <f t="shared" si="55"/>
        <v>0</v>
      </c>
      <c r="R64" s="247">
        <f t="shared" si="55"/>
        <v>0</v>
      </c>
      <c r="S64" s="248">
        <f t="shared" si="55"/>
        <v>0</v>
      </c>
      <c r="T64" s="258">
        <f t="shared" si="55"/>
        <v>0</v>
      </c>
      <c r="U64" s="248">
        <f t="shared" si="55"/>
        <v>0</v>
      </c>
      <c r="V64" s="258">
        <f t="shared" si="55"/>
        <v>0</v>
      </c>
      <c r="W64" s="248">
        <f t="shared" si="55"/>
        <v>0</v>
      </c>
      <c r="X64" s="258">
        <f t="shared" si="55"/>
        <v>0</v>
      </c>
      <c r="Y64" s="247">
        <f t="shared" si="55"/>
        <v>0</v>
      </c>
      <c r="Z64" s="247">
        <f t="shared" si="55"/>
        <v>0</v>
      </c>
      <c r="AA64" s="247">
        <f t="shared" si="55"/>
        <v>0</v>
      </c>
      <c r="AB64" s="247">
        <f t="shared" si="55"/>
        <v>0</v>
      </c>
      <c r="AC64" s="247">
        <f t="shared" si="55"/>
        <v>0</v>
      </c>
      <c r="AD64" s="247">
        <f t="shared" si="55"/>
        <v>0</v>
      </c>
      <c r="AE64" s="247">
        <f t="shared" si="55"/>
        <v>0</v>
      </c>
      <c r="AF64" s="247">
        <f t="shared" si="55"/>
        <v>0</v>
      </c>
      <c r="AG64" s="248">
        <f t="shared" si="55"/>
        <v>0</v>
      </c>
      <c r="AH64" s="258">
        <f t="shared" si="55"/>
        <v>0</v>
      </c>
      <c r="AI64" s="247">
        <f t="shared" si="55"/>
        <v>0</v>
      </c>
      <c r="AJ64" s="247">
        <f t="shared" si="55"/>
        <v>0</v>
      </c>
      <c r="AK64" s="248">
        <f t="shared" si="55"/>
        <v>0</v>
      </c>
      <c r="AL64" s="258">
        <f t="shared" si="55"/>
        <v>0</v>
      </c>
      <c r="AM64" s="270">
        <f t="shared" si="55"/>
        <v>0</v>
      </c>
      <c r="AN64" s="246">
        <f t="shared" si="55"/>
        <v>0</v>
      </c>
      <c r="AO64" s="247">
        <f t="shared" si="55"/>
        <v>0</v>
      </c>
      <c r="AP64" s="247">
        <f t="shared" si="55"/>
        <v>0</v>
      </c>
      <c r="AQ64" s="247">
        <f t="shared" si="55"/>
        <v>0</v>
      </c>
      <c r="AR64" s="247">
        <f t="shared" si="55"/>
        <v>0</v>
      </c>
      <c r="AS64" s="248">
        <f t="shared" si="55"/>
        <v>0</v>
      </c>
      <c r="AT64" s="258">
        <f t="shared" si="55"/>
        <v>0</v>
      </c>
      <c r="AU64" s="248">
        <f t="shared" si="55"/>
        <v>0</v>
      </c>
      <c r="AV64" s="158">
        <f t="shared" si="55"/>
        <v>0</v>
      </c>
      <c r="AW64" s="157">
        <f t="shared" si="55"/>
        <v>0</v>
      </c>
      <c r="AX64" s="404">
        <f>SUM(AX23:AX62)/$D$63/70*100</f>
        <v>0</v>
      </c>
      <c r="AY64" s="405"/>
      <c r="AZ64" s="406">
        <f>SUM(AZ23:AZ62)/$D$63/30*100</f>
        <v>0</v>
      </c>
      <c r="BA64" s="407"/>
      <c r="BB64" s="404">
        <f>SUM(BB23:BB62)/$D$63/58*100</f>
        <v>0</v>
      </c>
      <c r="BC64" s="406">
        <f>SUM(BC23:BC62)/$D$63/24*100</f>
        <v>0</v>
      </c>
      <c r="BD64" s="406">
        <f>SUM(BD23:BD62)/$D$63/11*100</f>
        <v>0</v>
      </c>
      <c r="BE64" s="417">
        <f>SUM(BE23:BE62)/$D$63/7*100</f>
        <v>0</v>
      </c>
      <c r="BF64" s="409">
        <f>SUM(BF23:BF62)/$D$63</f>
        <v>0</v>
      </c>
      <c r="BG64" s="604"/>
      <c r="BH64" s="155"/>
      <c r="BI64" s="622" t="s">
        <v>125</v>
      </c>
      <c r="BJ64" s="623"/>
      <c r="BK64" s="173">
        <f>AX65</f>
        <v>71</v>
      </c>
      <c r="BL64" s="174"/>
      <c r="BM64" s="175">
        <f>AZ65</f>
        <v>56.1</v>
      </c>
      <c r="BN64" s="176"/>
      <c r="BO64" s="173">
        <f t="shared" si="53"/>
        <v>66.400000000000006</v>
      </c>
      <c r="BP64" s="175">
        <f t="shared" si="53"/>
        <v>65.099999999999994</v>
      </c>
      <c r="BQ64" s="175">
        <f t="shared" si="53"/>
        <v>68.3</v>
      </c>
      <c r="BR64" s="177">
        <f t="shared" si="53"/>
        <v>69.599999999999994</v>
      </c>
      <c r="BS64" s="165"/>
      <c r="BT64" s="414">
        <v>76.8</v>
      </c>
      <c r="BU64" s="167"/>
      <c r="BV64" s="414">
        <v>58.4</v>
      </c>
      <c r="BW64" s="167"/>
      <c r="BX64" s="414">
        <v>77.400000000000006</v>
      </c>
      <c r="BY64" s="167"/>
      <c r="BZ64" s="414">
        <v>79.900000000000006</v>
      </c>
      <c r="CA64" s="167"/>
      <c r="CB64" s="414">
        <v>64.400000000000006</v>
      </c>
      <c r="CC64" s="167"/>
      <c r="CD64" s="414">
        <v>79.599999999999994</v>
      </c>
      <c r="CE64" s="167"/>
      <c r="CF64" s="413">
        <v>73.8</v>
      </c>
      <c r="CG64" s="165"/>
      <c r="CH64" s="414">
        <v>57.1</v>
      </c>
      <c r="CI64" s="167"/>
      <c r="CJ64" s="414">
        <v>56.6</v>
      </c>
      <c r="CK64" s="168"/>
      <c r="CL64" s="414">
        <v>48.6</v>
      </c>
      <c r="CM64" s="167"/>
      <c r="CN64" s="415">
        <v>56</v>
      </c>
      <c r="CO64" s="118"/>
      <c r="CP64" s="118"/>
      <c r="CQ64" s="118"/>
      <c r="CR64" s="118"/>
      <c r="CS64" s="118"/>
      <c r="CT64" s="118"/>
      <c r="CU64" s="118"/>
      <c r="CV64" s="118"/>
      <c r="CW64" s="118"/>
      <c r="CX64" s="118"/>
      <c r="CY64" s="118"/>
      <c r="CZ64" s="118"/>
      <c r="DA64" s="118"/>
      <c r="DB64" s="118"/>
      <c r="DC64" s="624" t="s">
        <v>237</v>
      </c>
      <c r="DD64" s="624"/>
      <c r="DE64" s="624"/>
      <c r="DF64" s="624"/>
      <c r="DG64" s="160"/>
      <c r="DH64" s="133"/>
      <c r="DI64" s="133"/>
      <c r="DJ64" s="133"/>
      <c r="DK64" s="133"/>
      <c r="DL64" s="133"/>
      <c r="DM64" s="133"/>
      <c r="DU64" s="356"/>
      <c r="DV64" s="357"/>
      <c r="DW64" s="357"/>
      <c r="DX64" s="357"/>
      <c r="DY64" s="357"/>
    </row>
    <row r="65" spans="1:129" ht="13.2" customHeight="1" thickBot="1" x14ac:dyDescent="0.25">
      <c r="A65" s="622" t="s">
        <v>125</v>
      </c>
      <c r="B65" s="645"/>
      <c r="C65" s="400">
        <v>80</v>
      </c>
      <c r="D65" s="161"/>
      <c r="E65" s="162"/>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4"/>
      <c r="AX65" s="173">
        <v>71</v>
      </c>
      <c r="AY65" s="174"/>
      <c r="AZ65" s="175">
        <v>56.1</v>
      </c>
      <c r="BA65" s="176"/>
      <c r="BB65" s="173">
        <v>66.400000000000006</v>
      </c>
      <c r="BC65" s="175">
        <v>65.099999999999994</v>
      </c>
      <c r="BD65" s="175">
        <v>68.3</v>
      </c>
      <c r="BE65" s="177">
        <v>69.599999999999994</v>
      </c>
      <c r="BF65" s="178">
        <v>66.5</v>
      </c>
      <c r="BG65" s="536">
        <v>23.65</v>
      </c>
      <c r="BH65" s="155"/>
      <c r="BI65" s="620" t="s">
        <v>126</v>
      </c>
      <c r="BJ65" s="625"/>
      <c r="BK65" s="274">
        <f>BK63-BK64</f>
        <v>-71</v>
      </c>
      <c r="BL65" s="174"/>
      <c r="BM65" s="275">
        <f>BM63-BM64</f>
        <v>-56.1</v>
      </c>
      <c r="BN65" s="176"/>
      <c r="BO65" s="173">
        <f>BO63-BO64</f>
        <v>-66.400000000000006</v>
      </c>
      <c r="BP65" s="175">
        <f>BP63-BP64</f>
        <v>-65.099999999999994</v>
      </c>
      <c r="BQ65" s="175">
        <f>BQ63-BQ64</f>
        <v>-68.3</v>
      </c>
      <c r="BR65" s="277">
        <f>BR63-BR64</f>
        <v>-69.599999999999994</v>
      </c>
      <c r="BS65" s="165"/>
      <c r="BT65" s="166">
        <f>BT63-BT64</f>
        <v>-76.8</v>
      </c>
      <c r="BU65" s="167"/>
      <c r="BV65" s="166">
        <f>BV63-BV64</f>
        <v>-58.4</v>
      </c>
      <c r="BW65" s="167"/>
      <c r="BX65" s="166">
        <f>BX63-BX64</f>
        <v>-77.400000000000006</v>
      </c>
      <c r="BY65" s="167"/>
      <c r="BZ65" s="166">
        <f>BZ63-BZ64</f>
        <v>-79.900000000000006</v>
      </c>
      <c r="CA65" s="167"/>
      <c r="CB65" s="166">
        <f>CB63-CB64</f>
        <v>-64.400000000000006</v>
      </c>
      <c r="CC65" s="167"/>
      <c r="CD65" s="166">
        <f>CD63-CD64</f>
        <v>-79.599999999999994</v>
      </c>
      <c r="CE65" s="167"/>
      <c r="CF65" s="202">
        <f>CF63-CF64</f>
        <v>-73.8</v>
      </c>
      <c r="CG65" s="165"/>
      <c r="CH65" s="166">
        <f>CH63-CH64</f>
        <v>-57.1</v>
      </c>
      <c r="CI65" s="167"/>
      <c r="CJ65" s="166">
        <f>CJ63-CJ64</f>
        <v>-56.6</v>
      </c>
      <c r="CK65" s="168"/>
      <c r="CL65" s="166">
        <f>CL63-CL64</f>
        <v>-48.6</v>
      </c>
      <c r="CM65" s="167"/>
      <c r="CN65" s="169">
        <f>CN63-CN64</f>
        <v>-56</v>
      </c>
      <c r="DC65" s="624"/>
      <c r="DD65" s="624"/>
      <c r="DE65" s="624"/>
      <c r="DF65" s="624"/>
      <c r="DG65" s="160"/>
      <c r="DH65" s="37"/>
      <c r="DI65" s="37"/>
      <c r="DJ65" s="37"/>
      <c r="DK65" s="37"/>
      <c r="DL65" s="37"/>
      <c r="DM65" s="37"/>
      <c r="DU65" s="357"/>
      <c r="DV65" s="357"/>
      <c r="DW65" s="357"/>
      <c r="DX65" s="357"/>
      <c r="DY65" s="357"/>
    </row>
    <row r="66" spans="1:129" ht="13.2" customHeight="1" thickBot="1" x14ac:dyDescent="0.25">
      <c r="A66" s="622" t="s">
        <v>126</v>
      </c>
      <c r="B66" s="645"/>
      <c r="C66" s="400">
        <f>C64-C65</f>
        <v>-80</v>
      </c>
      <c r="D66" s="161"/>
      <c r="E66" s="170"/>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2"/>
      <c r="AX66" s="173">
        <f>AX64-AX65</f>
        <v>-71</v>
      </c>
      <c r="AY66" s="174"/>
      <c r="AZ66" s="175">
        <f>AZ64-AZ65</f>
        <v>-56.1</v>
      </c>
      <c r="BA66" s="176"/>
      <c r="BB66" s="173">
        <f>BB64-BB65</f>
        <v>-66.400000000000006</v>
      </c>
      <c r="BC66" s="175">
        <f>BC64-BC65</f>
        <v>-65.099999999999994</v>
      </c>
      <c r="BD66" s="175">
        <f>BD64-BD65</f>
        <v>-68.3</v>
      </c>
      <c r="BE66" s="177">
        <f>BE64-BE65</f>
        <v>-69.599999999999994</v>
      </c>
      <c r="BF66" s="178">
        <f>BF64-BF65</f>
        <v>-66.5</v>
      </c>
      <c r="BG66" s="505"/>
      <c r="BH66" s="155"/>
      <c r="BI66" s="179"/>
      <c r="BJ66" s="49" t="s">
        <v>127</v>
      </c>
      <c r="BK66" s="180"/>
      <c r="BL66" s="180"/>
      <c r="BM66" s="180"/>
      <c r="BN66" s="180"/>
      <c r="BO66" s="180"/>
      <c r="BP66" s="180"/>
      <c r="BQ66" s="180"/>
      <c r="BR66" s="180"/>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DC66" s="624"/>
      <c r="DD66" s="624"/>
      <c r="DE66" s="624"/>
      <c r="DF66" s="624"/>
      <c r="DG66" s="160"/>
      <c r="DH66" s="37"/>
      <c r="DI66" s="37"/>
      <c r="DJ66" s="37"/>
      <c r="DK66" s="37"/>
      <c r="DL66" s="37"/>
      <c r="DM66" s="37"/>
    </row>
    <row r="67" spans="1:129" ht="13.2" customHeight="1" x14ac:dyDescent="0.2">
      <c r="A67" s="626" t="s">
        <v>160</v>
      </c>
      <c r="B67" s="626"/>
      <c r="C67" s="182" t="s">
        <v>128</v>
      </c>
      <c r="D67" s="183"/>
      <c r="E67" s="183"/>
      <c r="F67" s="183"/>
      <c r="G67" s="183"/>
      <c r="H67" s="183"/>
      <c r="I67" s="182"/>
      <c r="J67" s="183"/>
      <c r="K67" s="183"/>
      <c r="L67" s="183"/>
      <c r="M67" s="183"/>
      <c r="N67" s="183"/>
      <c r="O67" s="183"/>
      <c r="P67" s="183"/>
      <c r="Q67" s="184"/>
      <c r="R67" s="184"/>
      <c r="S67" s="184" t="s">
        <v>129</v>
      </c>
      <c r="T67" s="184"/>
      <c r="U67" s="184"/>
      <c r="V67" s="184"/>
      <c r="W67" s="184"/>
      <c r="X67" s="184"/>
      <c r="Y67" s="184"/>
      <c r="Z67" s="184"/>
      <c r="AA67" s="184"/>
      <c r="AB67" s="184"/>
      <c r="AC67" s="184" t="s">
        <v>130</v>
      </c>
      <c r="AD67" s="184"/>
      <c r="AE67" s="184"/>
      <c r="AF67" s="184"/>
      <c r="AG67" s="184"/>
      <c r="AH67" s="184"/>
      <c r="AI67" s="184"/>
      <c r="AJ67" s="184"/>
      <c r="AK67" s="184"/>
      <c r="AL67" s="184"/>
      <c r="AM67" s="183"/>
      <c r="AN67" s="183"/>
      <c r="AO67" s="183"/>
      <c r="AP67" s="183"/>
      <c r="AQ67" s="183"/>
      <c r="AR67" s="183"/>
      <c r="AS67" s="183"/>
      <c r="AT67" s="183"/>
      <c r="AU67" s="183"/>
      <c r="AV67" s="183"/>
      <c r="AW67" s="183"/>
      <c r="AX67" s="183"/>
      <c r="AY67" s="183"/>
      <c r="AZ67" s="183"/>
      <c r="BA67" s="183"/>
      <c r="BB67" s="183"/>
      <c r="BC67" s="183"/>
      <c r="BD67" s="183"/>
      <c r="BE67" s="183"/>
      <c r="BF67" s="185"/>
      <c r="BG67" s="185"/>
      <c r="BH67" s="185"/>
      <c r="BU67" s="186"/>
      <c r="DC67" s="619" t="s">
        <v>238</v>
      </c>
      <c r="DD67" s="619"/>
      <c r="DE67" s="619"/>
      <c r="DF67" s="619"/>
      <c r="DG67" s="187"/>
      <c r="DH67" s="37"/>
      <c r="DI67" s="37"/>
      <c r="DJ67" s="37"/>
      <c r="DK67" s="37"/>
      <c r="DL67" s="37"/>
      <c r="DM67" s="37"/>
    </row>
    <row r="68" spans="1:129" x14ac:dyDescent="0.2">
      <c r="A68" s="627" t="s">
        <v>161</v>
      </c>
      <c r="B68" s="627"/>
      <c r="C68" s="628" t="s">
        <v>306</v>
      </c>
      <c r="D68" s="628"/>
      <c r="E68" s="628"/>
      <c r="F68" s="628"/>
      <c r="G68" s="628"/>
      <c r="H68" s="628"/>
      <c r="I68" s="628"/>
      <c r="J68" s="628"/>
      <c r="K68" s="628"/>
      <c r="L68" s="628"/>
      <c r="M68" s="628"/>
      <c r="N68" s="628"/>
      <c r="O68" s="628"/>
      <c r="P68" s="628"/>
      <c r="Q68" s="628"/>
      <c r="R68" s="628"/>
      <c r="S68" s="628"/>
      <c r="T68" s="628"/>
      <c r="U68" s="628"/>
      <c r="V68" s="628"/>
      <c r="W68" s="628"/>
      <c r="X68" s="628"/>
      <c r="BF68" s="37"/>
      <c r="BG68" s="37"/>
      <c r="BH68" s="37"/>
      <c r="DC68" s="619"/>
      <c r="DD68" s="619"/>
      <c r="DE68" s="619"/>
      <c r="DF68" s="619"/>
      <c r="DG68" s="187"/>
      <c r="DH68" s="37"/>
      <c r="DI68" s="37"/>
      <c r="DJ68" s="37"/>
      <c r="DK68" s="37"/>
      <c r="DL68" s="37"/>
      <c r="DM68" s="37"/>
    </row>
    <row r="69" spans="1:129" x14ac:dyDescent="0.2">
      <c r="C69" s="602" t="s">
        <v>305</v>
      </c>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BF69" s="37"/>
      <c r="BG69" s="37"/>
      <c r="BH69" s="37"/>
      <c r="DC69" s="619"/>
      <c r="DD69" s="619"/>
      <c r="DE69" s="619"/>
      <c r="DF69" s="619"/>
      <c r="DG69" s="37"/>
      <c r="DH69" s="37"/>
      <c r="DI69" s="37"/>
      <c r="DJ69" s="37"/>
      <c r="DK69" s="37"/>
      <c r="DL69" s="37"/>
      <c r="DM69" s="37"/>
    </row>
    <row r="70" spans="1:129" x14ac:dyDescent="0.2">
      <c r="BF70" s="37"/>
      <c r="BG70" s="37"/>
      <c r="BH70" s="37"/>
      <c r="DC70" s="37"/>
      <c r="DD70" s="37"/>
      <c r="DE70" s="37"/>
      <c r="DF70" s="37"/>
      <c r="DG70" s="37"/>
      <c r="DH70" s="37"/>
      <c r="DI70" s="37"/>
      <c r="DJ70" s="37"/>
      <c r="DK70" s="37"/>
      <c r="DL70" s="37"/>
      <c r="DM70" s="37"/>
    </row>
  </sheetData>
  <mergeCells count="286">
    <mergeCell ref="CG12:CH12"/>
    <mergeCell ref="CI12:CJ12"/>
    <mergeCell ref="CK12:CL12"/>
    <mergeCell ref="E15:E16"/>
    <mergeCell ref="BO7:CD10"/>
    <mergeCell ref="AH14:AK14"/>
    <mergeCell ref="AL14:AM14"/>
    <mergeCell ref="AT19:AT20"/>
    <mergeCell ref="A12:A22"/>
    <mergeCell ref="B12:B22"/>
    <mergeCell ref="C12:C21"/>
    <mergeCell ref="D12:D21"/>
    <mergeCell ref="E12:AR13"/>
    <mergeCell ref="AX12:AX21"/>
    <mergeCell ref="K15:K16"/>
    <mergeCell ref="L15:L16"/>
    <mergeCell ref="M15:M16"/>
    <mergeCell ref="N15:N16"/>
    <mergeCell ref="CA13:CB16"/>
    <mergeCell ref="CB18:CB21"/>
    <mergeCell ref="BZ18:BZ21"/>
    <mergeCell ref="CA18:CA21"/>
    <mergeCell ref="BW18:BW21"/>
    <mergeCell ref="AY9:BF10"/>
    <mergeCell ref="AR19:AR20"/>
    <mergeCell ref="AS19:AS20"/>
    <mergeCell ref="AC17:AC18"/>
    <mergeCell ref="AE15:AE16"/>
    <mergeCell ref="AI15:AI16"/>
    <mergeCell ref="AJ17:AJ18"/>
    <mergeCell ref="AG15:AG16"/>
    <mergeCell ref="AG17:AG18"/>
    <mergeCell ref="V14:W14"/>
    <mergeCell ref="X14:AG14"/>
    <mergeCell ref="AQ15:AQ16"/>
    <mergeCell ref="AR15:AR16"/>
    <mergeCell ref="AK17:AK18"/>
    <mergeCell ref="AJ15:AJ16"/>
    <mergeCell ref="C69:AI69"/>
    <mergeCell ref="A67:B67"/>
    <mergeCell ref="A68:B68"/>
    <mergeCell ref="P7:AH10"/>
    <mergeCell ref="G17:G18"/>
    <mergeCell ref="H17:H18"/>
    <mergeCell ref="I17:I18"/>
    <mergeCell ref="F15:F16"/>
    <mergeCell ref="G15:G16"/>
    <mergeCell ref="H15:H16"/>
    <mergeCell ref="E17:E18"/>
    <mergeCell ref="F17:F18"/>
    <mergeCell ref="I15:I16"/>
    <mergeCell ref="R15:R16"/>
    <mergeCell ref="S15:S16"/>
    <mergeCell ref="AB17:AB18"/>
    <mergeCell ref="AH15:AH16"/>
    <mergeCell ref="AF15:AF16"/>
    <mergeCell ref="AD15:AD16"/>
    <mergeCell ref="AD17:AD18"/>
    <mergeCell ref="AE17:AE18"/>
    <mergeCell ref="F19:F20"/>
    <mergeCell ref="G19:G20"/>
    <mergeCell ref="H19:H20"/>
    <mergeCell ref="AU17:AU18"/>
    <mergeCell ref="AL17:AL18"/>
    <mergeCell ref="AM17:AM18"/>
    <mergeCell ref="AN17:AN18"/>
    <mergeCell ref="AO17:AO18"/>
    <mergeCell ref="AP17:AP18"/>
    <mergeCell ref="AQ17:AQ18"/>
    <mergeCell ref="AS15:AS16"/>
    <mergeCell ref="AU15:AU16"/>
    <mergeCell ref="AO15:AO16"/>
    <mergeCell ref="AP15:AP16"/>
    <mergeCell ref="AR17:AR18"/>
    <mergeCell ref="AS17:AS18"/>
    <mergeCell ref="AM15:AM16"/>
    <mergeCell ref="AN15:AN16"/>
    <mergeCell ref="AT17:AT18"/>
    <mergeCell ref="AU19:AU20"/>
    <mergeCell ref="J17:J18"/>
    <mergeCell ref="K17:K18"/>
    <mergeCell ref="L17:L18"/>
    <mergeCell ref="M17:M18"/>
    <mergeCell ref="N17:N18"/>
    <mergeCell ref="AF17:AF18"/>
    <mergeCell ref="T15:T16"/>
    <mergeCell ref="Y15:Y16"/>
    <mergeCell ref="O15:O16"/>
    <mergeCell ref="P15:P16"/>
    <mergeCell ref="Q15:Q16"/>
    <mergeCell ref="Q17:Q18"/>
    <mergeCell ref="J15:J16"/>
    <mergeCell ref="V15:V16"/>
    <mergeCell ref="W15:W16"/>
    <mergeCell ref="V17:V18"/>
    <mergeCell ref="X15:X16"/>
    <mergeCell ref="AB15:AB16"/>
    <mergeCell ref="AC15:AC16"/>
    <mergeCell ref="AK15:AK16"/>
    <mergeCell ref="AL15:AL16"/>
    <mergeCell ref="AH17:AH18"/>
    <mergeCell ref="AI17:AI18"/>
    <mergeCell ref="C1:AA3"/>
    <mergeCell ref="AY5:BF6"/>
    <mergeCell ref="AY7:BF8"/>
    <mergeCell ref="W17:W18"/>
    <mergeCell ref="X17:X18"/>
    <mergeCell ref="Y17:Y18"/>
    <mergeCell ref="Z17:Z18"/>
    <mergeCell ref="AA17:AA18"/>
    <mergeCell ref="Z15:Z16"/>
    <mergeCell ref="AA15:AA16"/>
    <mergeCell ref="R17:R18"/>
    <mergeCell ref="S17:S18"/>
    <mergeCell ref="T17:T18"/>
    <mergeCell ref="U17:U18"/>
    <mergeCell ref="U15:U16"/>
    <mergeCell ref="O17:O18"/>
    <mergeCell ref="AN14:AS14"/>
    <mergeCell ref="BD13:BD21"/>
    <mergeCell ref="BE13:BE21"/>
    <mergeCell ref="AT15:AT16"/>
    <mergeCell ref="P17:P18"/>
    <mergeCell ref="E14:N14"/>
    <mergeCell ref="O14:S14"/>
    <mergeCell ref="T14:U14"/>
    <mergeCell ref="AT14:AU14"/>
    <mergeCell ref="DV18:DX19"/>
    <mergeCell ref="CI18:CI21"/>
    <mergeCell ref="CJ18:CJ21"/>
    <mergeCell ref="CK18:CK21"/>
    <mergeCell ref="CL18:CL21"/>
    <mergeCell ref="CM18:CM21"/>
    <mergeCell ref="CN18:CN21"/>
    <mergeCell ref="CC18:CC21"/>
    <mergeCell ref="DD17:DE18"/>
    <mergeCell ref="CH18:CH21"/>
    <mergeCell ref="CD18:CD21"/>
    <mergeCell ref="DE21:DE22"/>
    <mergeCell ref="DF21:DF22"/>
    <mergeCell ref="DB21:DB22"/>
    <mergeCell ref="CG18:CG21"/>
    <mergeCell ref="CC13:CD16"/>
    <mergeCell ref="CE13:CF16"/>
    <mergeCell ref="DD21:DD22"/>
    <mergeCell ref="AY12:AY21"/>
    <mergeCell ref="AZ12:AZ21"/>
    <mergeCell ref="CE18:CE21"/>
    <mergeCell ref="CF18:CF21"/>
    <mergeCell ref="BA12:BA21"/>
    <mergeCell ref="I19:I20"/>
    <mergeCell ref="J19:J20"/>
    <mergeCell ref="K19:K20"/>
    <mergeCell ref="L19:L20"/>
    <mergeCell ref="M19:M20"/>
    <mergeCell ref="AQ19:AQ20"/>
    <mergeCell ref="Q19:Q20"/>
    <mergeCell ref="R19:R20"/>
    <mergeCell ref="S19:S20"/>
    <mergeCell ref="Z19:Z20"/>
    <mergeCell ref="AA19:AA20"/>
    <mergeCell ref="AB19:AB20"/>
    <mergeCell ref="A66:B66"/>
    <mergeCell ref="A63:C63"/>
    <mergeCell ref="BI63:BJ63"/>
    <mergeCell ref="A64:B64"/>
    <mergeCell ref="BI64:BJ64"/>
    <mergeCell ref="AG19:AG20"/>
    <mergeCell ref="AH19:AH20"/>
    <mergeCell ref="AI19:AI20"/>
    <mergeCell ref="AJ19:AJ20"/>
    <mergeCell ref="AK19:AK20"/>
    <mergeCell ref="U19:U20"/>
    <mergeCell ref="V19:V20"/>
    <mergeCell ref="W19:W20"/>
    <mergeCell ref="X19:X20"/>
    <mergeCell ref="Y19:Y20"/>
    <mergeCell ref="AF19:AF20"/>
    <mergeCell ref="AC19:AC20"/>
    <mergeCell ref="AD19:AD20"/>
    <mergeCell ref="AE19:AE20"/>
    <mergeCell ref="T19:T20"/>
    <mergeCell ref="N19:N20"/>
    <mergeCell ref="O19:O20"/>
    <mergeCell ref="E19:E20"/>
    <mergeCell ref="P19:P20"/>
    <mergeCell ref="DC64:DF66"/>
    <mergeCell ref="A65:B65"/>
    <mergeCell ref="BI65:BJ65"/>
    <mergeCell ref="EA23:EC23"/>
    <mergeCell ref="EA25:ED25"/>
    <mergeCell ref="EA27:EE27"/>
    <mergeCell ref="DH22:DI23"/>
    <mergeCell ref="DJ22:DK23"/>
    <mergeCell ref="DH26:DI26"/>
    <mergeCell ref="DJ26:DK26"/>
    <mergeCell ref="DH27:DI27"/>
    <mergeCell ref="DJ27:DK27"/>
    <mergeCell ref="DH28:DI28"/>
    <mergeCell ref="DJ28:DK28"/>
    <mergeCell ref="DH29:DI29"/>
    <mergeCell ref="DJ29:DK29"/>
    <mergeCell ref="DH30:DI30"/>
    <mergeCell ref="DJ30:DK30"/>
    <mergeCell ref="DH36:DI36"/>
    <mergeCell ref="DJ36:DK36"/>
    <mergeCell ref="DH37:DI37"/>
    <mergeCell ref="DJ37:DK37"/>
    <mergeCell ref="DC21:DC22"/>
    <mergeCell ref="BG63:BG64"/>
    <mergeCell ref="BR13:BR21"/>
    <mergeCell ref="BN12:BN21"/>
    <mergeCell ref="BB13:BB21"/>
    <mergeCell ref="BC13:BC21"/>
    <mergeCell ref="AV19:AV20"/>
    <mergeCell ref="AW19:AW20"/>
    <mergeCell ref="BF12:BF21"/>
    <mergeCell ref="BO13:BO21"/>
    <mergeCell ref="BP13:BP21"/>
    <mergeCell ref="BJ12:BJ22"/>
    <mergeCell ref="BK12:BK21"/>
    <mergeCell ref="BL12:BL21"/>
    <mergeCell ref="AW15:AW16"/>
    <mergeCell ref="AV17:AV18"/>
    <mergeCell ref="AW17:AW18"/>
    <mergeCell ref="DC67:DF69"/>
    <mergeCell ref="C68:X68"/>
    <mergeCell ref="DI2:DT4"/>
    <mergeCell ref="DE4:DE5"/>
    <mergeCell ref="DF4:DG5"/>
    <mergeCell ref="DE6:DE9"/>
    <mergeCell ref="DF6:DG9"/>
    <mergeCell ref="AL19:AL20"/>
    <mergeCell ref="AM19:AM20"/>
    <mergeCell ref="AN19:AN20"/>
    <mergeCell ref="AO19:AO20"/>
    <mergeCell ref="AP19:AP20"/>
    <mergeCell ref="DH24:DK25"/>
    <mergeCell ref="DH31:DI31"/>
    <mergeCell ref="DJ31:DK31"/>
    <mergeCell ref="DH32:DI32"/>
    <mergeCell ref="DJ32:DK32"/>
    <mergeCell ref="DH33:DI33"/>
    <mergeCell ref="AV15:AV16"/>
    <mergeCell ref="BQ13:BQ21"/>
    <mergeCell ref="BG12:BG21"/>
    <mergeCell ref="BI12:BI22"/>
    <mergeCell ref="BM12:BM21"/>
    <mergeCell ref="BS13:BT16"/>
    <mergeCell ref="DH35:DI35"/>
    <mergeCell ref="DJ35:DK35"/>
    <mergeCell ref="DX6:EA7"/>
    <mergeCell ref="DX10:EA11"/>
    <mergeCell ref="DJ11:DQ13"/>
    <mergeCell ref="DU21:DU22"/>
    <mergeCell ref="DV21:DV22"/>
    <mergeCell ref="DW21:DW22"/>
    <mergeCell ref="DX21:DX22"/>
    <mergeCell ref="DY21:DY22"/>
    <mergeCell ref="DJ33:DK33"/>
    <mergeCell ref="DH34:DI34"/>
    <mergeCell ref="DJ34:DK34"/>
    <mergeCell ref="DD19:DF20"/>
    <mergeCell ref="DH20:DI21"/>
    <mergeCell ref="DJ20:DK21"/>
    <mergeCell ref="BU13:BV16"/>
    <mergeCell ref="BW13:BX16"/>
    <mergeCell ref="BY13:BZ16"/>
    <mergeCell ref="BX18:BX21"/>
    <mergeCell ref="BY18:BY21"/>
    <mergeCell ref="BS12:BT12"/>
    <mergeCell ref="CM12:CN12"/>
    <mergeCell ref="BU12:BV12"/>
    <mergeCell ref="BW12:BX12"/>
    <mergeCell ref="BY12:BZ12"/>
    <mergeCell ref="CA12:CB12"/>
    <mergeCell ref="CC12:CD12"/>
    <mergeCell ref="CE12:CF12"/>
    <mergeCell ref="CI13:CJ16"/>
    <mergeCell ref="CK13:CL16"/>
    <mergeCell ref="CM13:CN16"/>
    <mergeCell ref="CG13:CH16"/>
    <mergeCell ref="BS18:BS21"/>
    <mergeCell ref="BT18:BT21"/>
    <mergeCell ref="BU18:BU21"/>
    <mergeCell ref="BV18:BV21"/>
  </mergeCells>
  <phoneticPr fontId="1"/>
  <pageMargins left="0.39370078740157483" right="0.19685039370078741" top="0.31496062992125984" bottom="0.31496062992125984"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Q70"/>
  <sheetViews>
    <sheetView tabSelected="1" zoomScaleNormal="100" workbookViewId="0">
      <pane xSplit="2" ySplit="22" topLeftCell="C23" activePane="bottomRight" state="frozen"/>
      <selection pane="topRight" activeCell="C1" sqref="C1"/>
      <selection pane="bottomLeft" activeCell="A23" sqref="A23"/>
      <selection pane="bottomRight" activeCell="AO8" sqref="AO8"/>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4" width="4.33203125" customWidth="1"/>
    <col min="65" max="66" width="3.21875" customWidth="1"/>
    <col min="67" max="67" width="12.33203125" customWidth="1"/>
    <col min="68" max="68" width="4.33203125" customWidth="1"/>
    <col min="69" max="69" width="2.44140625" customWidth="1"/>
    <col min="70" max="70" width="4.33203125" customWidth="1"/>
    <col min="71" max="71" width="2.77734375" customWidth="1"/>
    <col min="72" max="75" width="4.33203125" customWidth="1"/>
    <col min="76" max="109" width="4.109375" customWidth="1"/>
    <col min="110" max="112" width="3.88671875" customWidth="1"/>
    <col min="113" max="114" width="4.33203125" customWidth="1"/>
    <col min="115" max="115" width="12" customWidth="1"/>
    <col min="116" max="118" width="5.88671875" customWidth="1"/>
    <col min="119" max="119" width="6.88671875" customWidth="1"/>
    <col min="120" max="130" width="4.21875" customWidth="1"/>
    <col min="131" max="131" width="7.33203125" customWidth="1"/>
    <col min="132" max="132" width="4.88671875" customWidth="1"/>
    <col min="133" max="133" width="11.33203125" customWidth="1"/>
    <col min="134" max="134" width="6.21875" customWidth="1"/>
    <col min="135" max="135" width="7.109375" customWidth="1"/>
    <col min="136" max="136" width="9.88671875" customWidth="1"/>
    <col min="137" max="137" width="2.77734375" customWidth="1"/>
    <col min="139" max="139" width="7.77734375" customWidth="1"/>
    <col min="140" max="140" width="6.44140625" customWidth="1"/>
    <col min="141" max="141" width="7.109375" customWidth="1"/>
    <col min="142" max="142" width="6.88671875" customWidth="1"/>
    <col min="143" max="143" width="6.44140625" customWidth="1"/>
    <col min="146" max="146" width="3.6640625" customWidth="1"/>
  </cols>
  <sheetData>
    <row r="1" spans="1:138" ht="7.5" customHeight="1" x14ac:dyDescent="0.2">
      <c r="B1" s="38" t="s">
        <v>35</v>
      </c>
      <c r="C1" s="854" t="s">
        <v>36</v>
      </c>
      <c r="D1" s="854"/>
      <c r="E1" s="854"/>
      <c r="F1" s="854"/>
      <c r="G1" s="854"/>
      <c r="H1" s="854"/>
      <c r="I1" s="854"/>
      <c r="J1" s="854"/>
      <c r="K1" s="854"/>
      <c r="L1" s="854"/>
      <c r="M1" s="854"/>
      <c r="N1" s="854"/>
      <c r="O1" s="854"/>
      <c r="P1" s="854"/>
      <c r="Q1" s="854"/>
      <c r="R1" s="854"/>
      <c r="S1" s="854"/>
      <c r="T1" s="854"/>
      <c r="U1" s="854"/>
      <c r="V1" s="854"/>
      <c r="W1" s="854"/>
      <c r="X1" s="854"/>
      <c r="Y1" s="854"/>
      <c r="Z1" s="854"/>
      <c r="AA1" s="85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DD1" s="40"/>
      <c r="DE1" s="40"/>
      <c r="DF1" s="40"/>
      <c r="DG1" s="40"/>
      <c r="DH1" s="40"/>
      <c r="DI1" s="40"/>
      <c r="DJ1" s="40"/>
      <c r="DK1" s="40"/>
      <c r="DL1" s="40"/>
      <c r="DM1" s="40"/>
      <c r="DN1" s="40"/>
      <c r="DO1" s="40"/>
      <c r="DP1" s="40"/>
      <c r="DQ1" s="40"/>
      <c r="DR1" s="40"/>
      <c r="DS1" s="40"/>
      <c r="DT1" s="40"/>
      <c r="EB1" s="37"/>
      <c r="EC1" s="41"/>
      <c r="ED1" s="37"/>
      <c r="EE1" s="37"/>
      <c r="EF1" s="37"/>
    </row>
    <row r="2" spans="1:138" ht="7.5" customHeight="1" x14ac:dyDescent="0.2">
      <c r="B2" s="38"/>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DD2" s="40"/>
      <c r="DE2" s="40"/>
      <c r="DF2" s="40"/>
      <c r="DG2" s="40"/>
      <c r="DH2" s="40"/>
      <c r="DI2" s="40"/>
      <c r="DJ2" s="40"/>
      <c r="DK2" s="40"/>
      <c r="DL2" s="40"/>
      <c r="DM2" s="188"/>
      <c r="DN2" s="40"/>
      <c r="DO2" s="40"/>
      <c r="DP2" s="855" t="s">
        <v>261</v>
      </c>
      <c r="DQ2" s="855"/>
      <c r="DR2" s="855"/>
      <c r="DS2" s="855"/>
      <c r="DT2" s="855"/>
      <c r="DU2" s="855"/>
      <c r="DV2" s="855"/>
      <c r="DW2" s="855"/>
      <c r="DX2" s="855"/>
      <c r="DY2" s="855"/>
      <c r="DZ2" s="855"/>
      <c r="EA2" s="855"/>
      <c r="EB2" s="37"/>
      <c r="EC2" s="41"/>
      <c r="ED2" s="37"/>
      <c r="EE2" s="37"/>
      <c r="EF2" s="37"/>
    </row>
    <row r="3" spans="1:138" ht="7.5" customHeight="1" x14ac:dyDescent="0.2">
      <c r="B3" s="38"/>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DD3" s="40"/>
      <c r="DE3" s="40"/>
      <c r="DF3" s="40"/>
      <c r="DG3" s="40"/>
      <c r="DH3" s="40"/>
      <c r="DI3" s="40"/>
      <c r="DJ3" s="40"/>
      <c r="DK3" s="40"/>
      <c r="DL3" s="40"/>
      <c r="DM3" s="40"/>
      <c r="DN3" s="40"/>
      <c r="DO3" s="40"/>
      <c r="DP3" s="855"/>
      <c r="DQ3" s="855"/>
      <c r="DR3" s="855"/>
      <c r="DS3" s="855"/>
      <c r="DT3" s="855"/>
      <c r="DU3" s="855"/>
      <c r="DV3" s="855"/>
      <c r="DW3" s="855"/>
      <c r="DX3" s="855"/>
      <c r="DY3" s="855"/>
      <c r="DZ3" s="855"/>
      <c r="EA3" s="855"/>
      <c r="EB3" s="37"/>
      <c r="EC3" s="41"/>
      <c r="ED3" s="37"/>
      <c r="EE3" s="37"/>
      <c r="EF3" s="37"/>
    </row>
    <row r="4" spans="1:138" ht="7.5" customHeight="1" x14ac:dyDescent="0.2">
      <c r="BK4" s="37"/>
      <c r="BL4" s="37"/>
      <c r="DD4" s="40"/>
      <c r="DE4" s="40"/>
      <c r="DF4" s="40"/>
      <c r="DG4" s="40"/>
      <c r="DH4" s="40"/>
      <c r="DI4" s="40"/>
      <c r="DJ4" s="40"/>
      <c r="DK4" s="40"/>
      <c r="DL4" s="856" t="s">
        <v>131</v>
      </c>
      <c r="DM4" s="856" t="s">
        <v>132</v>
      </c>
      <c r="DN4" s="856"/>
      <c r="DO4" s="40"/>
      <c r="DP4" s="855"/>
      <c r="DQ4" s="855"/>
      <c r="DR4" s="855"/>
      <c r="DS4" s="855"/>
      <c r="DT4" s="855"/>
      <c r="DU4" s="855"/>
      <c r="DV4" s="855"/>
      <c r="DW4" s="855"/>
      <c r="DX4" s="855"/>
      <c r="DY4" s="855"/>
      <c r="DZ4" s="855"/>
      <c r="EA4" s="855"/>
      <c r="EB4" s="37"/>
      <c r="EC4" s="41"/>
      <c r="ED4" s="37"/>
      <c r="EE4" s="37"/>
      <c r="EF4" s="37"/>
    </row>
    <row r="5" spans="1:138" ht="7.5" customHeight="1" x14ac:dyDescent="0.2">
      <c r="BD5" s="857" t="s">
        <v>37</v>
      </c>
      <c r="BE5" s="857"/>
      <c r="BF5" s="857"/>
      <c r="BG5" s="857"/>
      <c r="BH5" s="857"/>
      <c r="BI5" s="857"/>
      <c r="BJ5" s="857"/>
      <c r="BK5" s="857"/>
      <c r="BL5" s="42"/>
      <c r="DD5" s="40"/>
      <c r="DE5" s="40"/>
      <c r="DF5" s="40"/>
      <c r="DG5" s="40"/>
      <c r="DH5" s="40"/>
      <c r="DI5" s="40"/>
      <c r="DJ5" s="40"/>
      <c r="DK5" s="40"/>
      <c r="DL5" s="856"/>
      <c r="DM5" s="856"/>
      <c r="DN5" s="856"/>
      <c r="DO5" s="40"/>
      <c r="DP5" s="40"/>
      <c r="DQ5" s="40"/>
      <c r="DR5" s="40"/>
      <c r="DS5" s="40"/>
      <c r="DT5" s="40"/>
      <c r="DU5" s="40"/>
      <c r="EB5" s="37"/>
      <c r="EC5" s="41"/>
      <c r="ED5" s="37"/>
      <c r="EE5" s="37"/>
      <c r="EF5" s="37"/>
    </row>
    <row r="6" spans="1:138" ht="7.5" customHeight="1" x14ac:dyDescent="0.2">
      <c r="BD6" s="857"/>
      <c r="BE6" s="857"/>
      <c r="BF6" s="857"/>
      <c r="BG6" s="857"/>
      <c r="BH6" s="857"/>
      <c r="BI6" s="857"/>
      <c r="BJ6" s="857"/>
      <c r="BK6" s="857"/>
      <c r="BL6" s="42"/>
      <c r="BX6" s="43"/>
      <c r="BY6" s="43"/>
      <c r="BZ6" s="43"/>
      <c r="CA6" s="43"/>
      <c r="CB6" s="43"/>
      <c r="CC6" s="43"/>
      <c r="CD6" s="43"/>
      <c r="CE6" s="43"/>
      <c r="CF6" s="43"/>
      <c r="CG6" s="43"/>
      <c r="CH6" s="43"/>
      <c r="CI6" s="43"/>
      <c r="CJ6" s="43"/>
      <c r="CK6" s="43"/>
      <c r="DD6" s="40"/>
      <c r="DE6" s="40"/>
      <c r="DF6" s="40"/>
      <c r="DG6" s="40"/>
      <c r="DH6" s="40"/>
      <c r="DI6" s="40"/>
      <c r="DJ6" s="40"/>
      <c r="DK6" s="40"/>
      <c r="DL6" s="858" t="s">
        <v>257</v>
      </c>
      <c r="DM6" s="859" t="s">
        <v>260</v>
      </c>
      <c r="DN6" s="859"/>
      <c r="DO6" s="40"/>
      <c r="DP6" s="40"/>
      <c r="DQ6" s="40"/>
      <c r="DR6" s="40"/>
      <c r="DS6" s="40"/>
      <c r="DT6" s="40"/>
      <c r="DU6" s="40"/>
      <c r="EB6" s="37"/>
      <c r="EC6" s="41"/>
      <c r="ED6" s="37"/>
      <c r="EE6" s="841" t="s">
        <v>152</v>
      </c>
      <c r="EF6" s="841"/>
      <c r="EG6" s="841"/>
      <c r="EH6" s="841"/>
    </row>
    <row r="7" spans="1:138" ht="8.25" customHeight="1" x14ac:dyDescent="0.15">
      <c r="E7" s="43"/>
      <c r="F7" s="43"/>
      <c r="G7" s="43"/>
      <c r="H7" s="43"/>
      <c r="I7" s="43"/>
      <c r="J7" s="43"/>
      <c r="K7" s="43"/>
      <c r="L7" s="43"/>
      <c r="M7" s="43"/>
      <c r="N7" s="43"/>
      <c r="O7" s="43"/>
      <c r="P7" s="43"/>
      <c r="Q7" s="843" t="s">
        <v>159</v>
      </c>
      <c r="R7" s="843"/>
      <c r="S7" s="843"/>
      <c r="T7" s="843"/>
      <c r="U7" s="843"/>
      <c r="V7" s="843"/>
      <c r="W7" s="843"/>
      <c r="X7" s="843"/>
      <c r="Y7" s="843"/>
      <c r="Z7" s="843"/>
      <c r="AA7" s="843"/>
      <c r="AB7" s="843"/>
      <c r="AC7" s="843"/>
      <c r="AD7" s="843"/>
      <c r="AE7" s="843"/>
      <c r="AF7" s="843"/>
      <c r="AG7" s="843"/>
      <c r="AH7" s="843"/>
      <c r="AI7" s="843"/>
      <c r="AJ7" s="843"/>
      <c r="AK7" s="43"/>
      <c r="AL7" s="43"/>
      <c r="AM7" s="43"/>
      <c r="AN7" s="43"/>
      <c r="AO7" s="43"/>
      <c r="AP7" s="43"/>
      <c r="AQ7" s="43"/>
      <c r="AR7" s="43"/>
      <c r="AS7" s="43"/>
      <c r="AT7" s="43"/>
      <c r="AU7" s="43"/>
      <c r="AV7" s="43"/>
      <c r="AW7" s="43"/>
      <c r="AX7" s="43"/>
      <c r="AY7" s="43"/>
      <c r="AZ7" s="43"/>
      <c r="BA7" s="43"/>
      <c r="BB7" s="43"/>
      <c r="BC7" s="43"/>
      <c r="BD7" s="842" t="s">
        <v>38</v>
      </c>
      <c r="BE7" s="842"/>
      <c r="BF7" s="842"/>
      <c r="BG7" s="842"/>
      <c r="BH7" s="842"/>
      <c r="BI7" s="842"/>
      <c r="BJ7" s="842"/>
      <c r="BK7" s="842"/>
      <c r="BL7" s="44"/>
      <c r="BX7" s="843" t="s">
        <v>39</v>
      </c>
      <c r="BY7" s="843"/>
      <c r="BZ7" s="843"/>
      <c r="CA7" s="843"/>
      <c r="CB7" s="843"/>
      <c r="CC7" s="843"/>
      <c r="CD7" s="843"/>
      <c r="CE7" s="843"/>
      <c r="CF7" s="843"/>
      <c r="CG7" s="843"/>
      <c r="CH7" s="843"/>
      <c r="CI7" s="843"/>
      <c r="CJ7" s="843"/>
      <c r="CK7" s="843"/>
      <c r="CL7" s="843"/>
      <c r="CM7" s="843"/>
      <c r="CN7" s="843"/>
      <c r="CO7" s="843"/>
      <c r="CP7" s="843"/>
      <c r="CQ7" s="843"/>
      <c r="CR7" s="843"/>
      <c r="CS7" s="43"/>
      <c r="CT7" s="43"/>
      <c r="CU7" s="43"/>
      <c r="CV7" s="43"/>
      <c r="DD7" s="40"/>
      <c r="DE7" s="40"/>
      <c r="DF7" s="40"/>
      <c r="DG7" s="40"/>
      <c r="DH7" s="40"/>
      <c r="DI7" s="40"/>
      <c r="DJ7" s="40"/>
      <c r="DK7" s="40"/>
      <c r="DL7" s="858"/>
      <c r="DM7" s="859"/>
      <c r="DN7" s="859"/>
      <c r="DO7" s="40"/>
      <c r="DP7" s="40"/>
      <c r="DQ7" s="40"/>
      <c r="DR7" s="40"/>
      <c r="DS7" s="40"/>
      <c r="DT7" s="40"/>
      <c r="DU7" s="40"/>
      <c r="EB7" s="37"/>
      <c r="EC7" s="41"/>
      <c r="ED7" s="37"/>
      <c r="EE7" s="841"/>
      <c r="EF7" s="841"/>
      <c r="EG7" s="841"/>
      <c r="EH7" s="841"/>
    </row>
    <row r="8" spans="1:138" ht="8.25" customHeight="1" x14ac:dyDescent="0.15">
      <c r="E8" s="43"/>
      <c r="F8" s="43"/>
      <c r="G8" s="43"/>
      <c r="H8" s="43"/>
      <c r="I8" s="43"/>
      <c r="J8" s="43"/>
      <c r="K8" s="43"/>
      <c r="L8" s="43"/>
      <c r="M8" s="43"/>
      <c r="N8" s="43"/>
      <c r="O8" s="43"/>
      <c r="P8" s="43"/>
      <c r="Q8" s="843"/>
      <c r="R8" s="843"/>
      <c r="S8" s="843"/>
      <c r="T8" s="843"/>
      <c r="U8" s="843"/>
      <c r="V8" s="843"/>
      <c r="W8" s="843"/>
      <c r="X8" s="843"/>
      <c r="Y8" s="843"/>
      <c r="Z8" s="843"/>
      <c r="AA8" s="843"/>
      <c r="AB8" s="843"/>
      <c r="AC8" s="843"/>
      <c r="AD8" s="843"/>
      <c r="AE8" s="843"/>
      <c r="AF8" s="843"/>
      <c r="AG8" s="843"/>
      <c r="AH8" s="843"/>
      <c r="AI8" s="843"/>
      <c r="AJ8" s="843"/>
      <c r="AK8" s="43"/>
      <c r="AL8" s="43"/>
      <c r="AM8" s="43"/>
      <c r="AN8" s="43"/>
      <c r="AO8" s="43"/>
      <c r="AP8" s="43"/>
      <c r="AQ8" s="43"/>
      <c r="AR8" s="43"/>
      <c r="AS8" s="43"/>
      <c r="AT8" s="43"/>
      <c r="AU8" s="43"/>
      <c r="AV8" s="43"/>
      <c r="AW8" s="43"/>
      <c r="AX8" s="43"/>
      <c r="AY8" s="43"/>
      <c r="AZ8" s="43"/>
      <c r="BA8" s="43"/>
      <c r="BB8" s="43"/>
      <c r="BC8" s="43"/>
      <c r="BD8" s="842"/>
      <c r="BE8" s="842"/>
      <c r="BF8" s="842"/>
      <c r="BG8" s="842"/>
      <c r="BH8" s="842"/>
      <c r="BI8" s="842"/>
      <c r="BJ8" s="842"/>
      <c r="BK8" s="842"/>
      <c r="BL8" s="44"/>
      <c r="BP8" s="45"/>
      <c r="BQ8" s="45"/>
      <c r="BR8" s="45"/>
      <c r="BS8" s="45"/>
      <c r="BT8" s="45"/>
      <c r="BU8" s="45"/>
      <c r="BV8" s="45"/>
      <c r="BW8" s="45"/>
      <c r="BX8" s="843"/>
      <c r="BY8" s="843"/>
      <c r="BZ8" s="843"/>
      <c r="CA8" s="843"/>
      <c r="CB8" s="843"/>
      <c r="CC8" s="843"/>
      <c r="CD8" s="843"/>
      <c r="CE8" s="843"/>
      <c r="CF8" s="843"/>
      <c r="CG8" s="843"/>
      <c r="CH8" s="843"/>
      <c r="CI8" s="843"/>
      <c r="CJ8" s="843"/>
      <c r="CK8" s="843"/>
      <c r="CL8" s="843"/>
      <c r="CM8" s="843"/>
      <c r="CN8" s="843"/>
      <c r="CO8" s="843"/>
      <c r="CP8" s="843"/>
      <c r="CQ8" s="843"/>
      <c r="CR8" s="843"/>
      <c r="CS8" s="43"/>
      <c r="CT8" s="43"/>
      <c r="CU8" s="43"/>
      <c r="CV8" s="43"/>
      <c r="DD8" s="40"/>
      <c r="DE8" s="40"/>
      <c r="DF8" s="40"/>
      <c r="DG8" s="40"/>
      <c r="DH8" s="40"/>
      <c r="DI8" s="40"/>
      <c r="DJ8" s="40"/>
      <c r="DK8" s="40"/>
      <c r="DL8" s="858"/>
      <c r="DM8" s="859"/>
      <c r="DN8" s="859"/>
      <c r="DO8" s="40"/>
      <c r="DP8" s="40"/>
      <c r="DQ8" s="40"/>
      <c r="DR8" s="40"/>
      <c r="DS8" s="40"/>
      <c r="DT8" s="40"/>
      <c r="DU8" s="40"/>
      <c r="EB8" s="37"/>
      <c r="EC8" s="41"/>
      <c r="ED8" s="37"/>
      <c r="EE8" s="189"/>
      <c r="EF8" s="189"/>
      <c r="EG8" s="190"/>
      <c r="EH8" s="190"/>
    </row>
    <row r="9" spans="1:138" ht="8.25" customHeight="1" x14ac:dyDescent="0.15">
      <c r="E9" s="43"/>
      <c r="F9" s="43"/>
      <c r="G9" s="43"/>
      <c r="H9" s="43"/>
      <c r="I9" s="43"/>
      <c r="J9" s="43"/>
      <c r="K9" s="43"/>
      <c r="L9" s="43"/>
      <c r="M9" s="43"/>
      <c r="N9" s="43"/>
      <c r="O9" s="43"/>
      <c r="P9" s="43"/>
      <c r="Q9" s="843"/>
      <c r="R9" s="843"/>
      <c r="S9" s="843"/>
      <c r="T9" s="843"/>
      <c r="U9" s="843"/>
      <c r="V9" s="843"/>
      <c r="W9" s="843"/>
      <c r="X9" s="843"/>
      <c r="Y9" s="843"/>
      <c r="Z9" s="843"/>
      <c r="AA9" s="843"/>
      <c r="AB9" s="843"/>
      <c r="AC9" s="843"/>
      <c r="AD9" s="843"/>
      <c r="AE9" s="843"/>
      <c r="AF9" s="843"/>
      <c r="AG9" s="843"/>
      <c r="AH9" s="843"/>
      <c r="AI9" s="843"/>
      <c r="AJ9" s="843"/>
      <c r="AK9" s="43"/>
      <c r="AL9" s="43"/>
      <c r="AM9" s="43"/>
      <c r="AN9" s="43"/>
      <c r="AO9" s="43"/>
      <c r="AP9" s="43"/>
      <c r="AQ9" s="43"/>
      <c r="AR9" s="43"/>
      <c r="AS9" s="43"/>
      <c r="AT9" s="43"/>
      <c r="AU9" s="43"/>
      <c r="AV9" s="43"/>
      <c r="AW9" s="43"/>
      <c r="AX9" s="43"/>
      <c r="AY9" s="43"/>
      <c r="AZ9" s="43"/>
      <c r="BA9" s="43"/>
      <c r="BB9" s="43"/>
      <c r="BC9" s="43"/>
      <c r="BD9" s="842" t="s">
        <v>40</v>
      </c>
      <c r="BE9" s="842"/>
      <c r="BF9" s="842"/>
      <c r="BG9" s="842"/>
      <c r="BH9" s="842"/>
      <c r="BI9" s="842"/>
      <c r="BJ9" s="842"/>
      <c r="BK9" s="842"/>
      <c r="BL9" s="46"/>
      <c r="BO9" s="37"/>
      <c r="BP9" s="45"/>
      <c r="BQ9" s="45"/>
      <c r="BR9" s="45"/>
      <c r="BS9" s="45"/>
      <c r="BT9" s="45"/>
      <c r="BU9" s="45"/>
      <c r="BV9" s="45"/>
      <c r="BW9" s="45"/>
      <c r="BX9" s="843"/>
      <c r="BY9" s="843"/>
      <c r="BZ9" s="843"/>
      <c r="CA9" s="843"/>
      <c r="CB9" s="843"/>
      <c r="CC9" s="843"/>
      <c r="CD9" s="843"/>
      <c r="CE9" s="843"/>
      <c r="CF9" s="843"/>
      <c r="CG9" s="843"/>
      <c r="CH9" s="843"/>
      <c r="CI9" s="843"/>
      <c r="CJ9" s="843"/>
      <c r="CK9" s="843"/>
      <c r="CL9" s="843"/>
      <c r="CM9" s="843"/>
      <c r="CN9" s="843"/>
      <c r="CO9" s="843"/>
      <c r="CP9" s="843"/>
      <c r="CQ9" s="843"/>
      <c r="CR9" s="843"/>
      <c r="CS9" s="43"/>
      <c r="CT9" s="43"/>
      <c r="CU9" s="43"/>
      <c r="CV9" s="43"/>
      <c r="DD9" s="40"/>
      <c r="DE9" s="40"/>
      <c r="DF9" s="40"/>
      <c r="DG9" s="40"/>
      <c r="DH9" s="40"/>
      <c r="DI9" s="40"/>
      <c r="DJ9" s="40"/>
      <c r="DK9" s="40"/>
      <c r="DL9" s="858"/>
      <c r="DM9" s="859"/>
      <c r="DN9" s="859"/>
      <c r="DR9" s="191"/>
      <c r="DS9" s="191"/>
      <c r="DT9" s="191"/>
      <c r="DU9" s="191"/>
      <c r="DV9" s="191"/>
      <c r="DW9" s="191"/>
      <c r="DX9" s="191"/>
      <c r="DY9" s="191"/>
      <c r="DZ9" s="191"/>
      <c r="EB9" s="37"/>
      <c r="EC9" s="41"/>
      <c r="ED9" s="37"/>
      <c r="EE9" s="190"/>
      <c r="EF9" s="190"/>
      <c r="EG9" s="190"/>
      <c r="EH9" s="190"/>
    </row>
    <row r="10" spans="1:138" ht="8.25" customHeight="1" x14ac:dyDescent="0.2">
      <c r="I10" s="43"/>
      <c r="J10" s="43"/>
      <c r="K10" s="43"/>
      <c r="L10" s="43"/>
      <c r="M10" s="43"/>
      <c r="N10" s="43"/>
      <c r="O10" s="43"/>
      <c r="P10" s="43"/>
      <c r="Q10" s="843"/>
      <c r="R10" s="843"/>
      <c r="S10" s="843"/>
      <c r="T10" s="843"/>
      <c r="U10" s="843"/>
      <c r="V10" s="843"/>
      <c r="W10" s="843"/>
      <c r="X10" s="843"/>
      <c r="Y10" s="843"/>
      <c r="Z10" s="843"/>
      <c r="AA10" s="843"/>
      <c r="AB10" s="843"/>
      <c r="AC10" s="843"/>
      <c r="AD10" s="843"/>
      <c r="AE10" s="843"/>
      <c r="AF10" s="843"/>
      <c r="AG10" s="843"/>
      <c r="AH10" s="843"/>
      <c r="AI10" s="843"/>
      <c r="AJ10" s="843"/>
      <c r="AK10" s="43"/>
      <c r="AL10" s="43"/>
      <c r="AM10" s="43"/>
      <c r="AN10" s="43"/>
      <c r="AO10" s="43"/>
      <c r="AP10" s="43"/>
      <c r="AQ10" s="43"/>
      <c r="AR10" s="43"/>
      <c r="BC10" s="47"/>
      <c r="BD10" s="842"/>
      <c r="BE10" s="842"/>
      <c r="BF10" s="842"/>
      <c r="BG10" s="842"/>
      <c r="BH10" s="842"/>
      <c r="BI10" s="842"/>
      <c r="BJ10" s="842"/>
      <c r="BK10" s="842"/>
      <c r="BL10" s="46"/>
      <c r="BP10" s="45"/>
      <c r="BQ10" s="45"/>
      <c r="BR10" s="45"/>
      <c r="BS10" s="45"/>
      <c r="BT10" s="45"/>
      <c r="BU10" s="45"/>
      <c r="BV10" s="45"/>
      <c r="BW10" s="45"/>
      <c r="BX10" s="843"/>
      <c r="BY10" s="843"/>
      <c r="BZ10" s="843"/>
      <c r="CA10" s="843"/>
      <c r="CB10" s="843"/>
      <c r="CC10" s="843"/>
      <c r="CD10" s="843"/>
      <c r="CE10" s="843"/>
      <c r="CF10" s="843"/>
      <c r="CG10" s="843"/>
      <c r="CH10" s="843"/>
      <c r="CI10" s="843"/>
      <c r="CJ10" s="843"/>
      <c r="CK10" s="843"/>
      <c r="CL10" s="843"/>
      <c r="CM10" s="843"/>
      <c r="CN10" s="843"/>
      <c r="CO10" s="843"/>
      <c r="CP10" s="843"/>
      <c r="CQ10" s="843"/>
      <c r="CR10" s="843"/>
      <c r="CS10" s="43"/>
      <c r="CT10" s="43"/>
      <c r="CU10" s="43"/>
      <c r="CV10" s="43"/>
      <c r="CW10" s="48"/>
      <c r="CX10" s="48"/>
      <c r="CY10" s="48"/>
      <c r="CZ10" s="48"/>
      <c r="DA10" s="48"/>
      <c r="DB10" s="48"/>
      <c r="DC10" s="48"/>
      <c r="DD10" s="40"/>
      <c r="DE10" s="40"/>
      <c r="DF10" s="40"/>
      <c r="DG10" s="40"/>
      <c r="DH10" s="40"/>
      <c r="DI10" s="40"/>
      <c r="DJ10" s="40"/>
      <c r="DK10" s="40"/>
      <c r="DL10" s="40"/>
      <c r="DM10" s="40"/>
      <c r="DN10" s="40"/>
      <c r="DR10" s="191"/>
      <c r="DS10" s="191"/>
      <c r="DT10" s="191"/>
      <c r="DU10" s="191"/>
      <c r="DV10" s="191"/>
      <c r="DW10" s="191"/>
      <c r="DX10" s="191"/>
      <c r="DY10" s="191"/>
      <c r="DZ10" s="191"/>
      <c r="EB10" s="37"/>
      <c r="EC10" s="41"/>
      <c r="ED10" s="37"/>
      <c r="EE10" s="841" t="s">
        <v>133</v>
      </c>
      <c r="EF10" s="841"/>
      <c r="EG10" s="841"/>
      <c r="EH10" s="841"/>
    </row>
    <row r="11" spans="1:138" ht="8.25" customHeight="1" thickBot="1" x14ac:dyDescent="0.25">
      <c r="B11" s="1"/>
      <c r="BK11" s="37"/>
      <c r="BL11" s="37"/>
      <c r="DD11" s="40"/>
      <c r="DE11" s="40"/>
      <c r="DF11" s="40"/>
      <c r="DG11" s="40"/>
      <c r="DH11" s="40"/>
      <c r="DI11" s="40"/>
      <c r="DJ11" s="40"/>
      <c r="DK11" s="40"/>
      <c r="DL11" s="40"/>
      <c r="DM11" s="40"/>
      <c r="DN11" s="40"/>
      <c r="DQ11" s="843" t="s">
        <v>103</v>
      </c>
      <c r="DR11" s="843"/>
      <c r="DS11" s="843"/>
      <c r="DT11" s="843"/>
      <c r="DU11" s="843"/>
      <c r="DV11" s="843"/>
      <c r="DW11" s="843"/>
      <c r="DX11" s="843"/>
      <c r="DY11" s="191"/>
      <c r="DZ11" s="191"/>
      <c r="EA11" s="191"/>
      <c r="EB11" s="191"/>
      <c r="EC11" s="41"/>
      <c r="ED11" s="37"/>
      <c r="EE11" s="841"/>
      <c r="EF11" s="841"/>
      <c r="EG11" s="841"/>
      <c r="EH11" s="841"/>
    </row>
    <row r="12" spans="1:138" ht="10.5" customHeight="1" x14ac:dyDescent="0.2">
      <c r="A12" s="721" t="s">
        <v>1</v>
      </c>
      <c r="B12" s="712" t="s">
        <v>196</v>
      </c>
      <c r="C12" s="810" t="s">
        <v>277</v>
      </c>
      <c r="D12" s="813" t="s">
        <v>14</v>
      </c>
      <c r="E12" s="906" t="s">
        <v>269</v>
      </c>
      <c r="F12" s="907"/>
      <c r="G12" s="907"/>
      <c r="H12" s="907"/>
      <c r="I12" s="907"/>
      <c r="J12" s="907"/>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7"/>
      <c r="AI12" s="907"/>
      <c r="AJ12" s="907"/>
      <c r="AK12" s="907"/>
      <c r="AL12" s="907"/>
      <c r="AM12" s="907"/>
      <c r="AN12" s="907"/>
      <c r="AO12" s="907"/>
      <c r="AP12" s="907"/>
      <c r="AQ12" s="907"/>
      <c r="AR12" s="907"/>
      <c r="AS12" s="49"/>
      <c r="AT12" s="49"/>
      <c r="AU12" s="49"/>
      <c r="AV12" s="50"/>
      <c r="AW12" s="50"/>
      <c r="AX12" s="50"/>
      <c r="AY12" s="50"/>
      <c r="AZ12" s="50"/>
      <c r="BA12" s="184"/>
      <c r="BB12" s="184"/>
      <c r="BC12" s="821" t="s">
        <v>270</v>
      </c>
      <c r="BD12" s="844" t="s">
        <v>41</v>
      </c>
      <c r="BE12" s="772" t="s">
        <v>263</v>
      </c>
      <c r="BF12" s="775" t="s">
        <v>20</v>
      </c>
      <c r="BG12" s="52">
        <v>1</v>
      </c>
      <c r="BH12" s="51">
        <v>2</v>
      </c>
      <c r="BI12" s="51">
        <v>3</v>
      </c>
      <c r="BJ12" s="53">
        <v>4</v>
      </c>
      <c r="BK12" s="718" t="s">
        <v>9</v>
      </c>
      <c r="BL12" s="718" t="s">
        <v>303</v>
      </c>
      <c r="BN12" s="721" t="s">
        <v>1</v>
      </c>
      <c r="BO12" s="712" t="s">
        <v>197</v>
      </c>
      <c r="BP12" s="821" t="s">
        <v>270</v>
      </c>
      <c r="BQ12" s="844" t="s">
        <v>41</v>
      </c>
      <c r="BR12" s="772" t="s">
        <v>263</v>
      </c>
      <c r="BS12" s="775" t="s">
        <v>20</v>
      </c>
      <c r="BT12" s="52">
        <v>1</v>
      </c>
      <c r="BU12" s="51">
        <v>2</v>
      </c>
      <c r="BV12" s="51">
        <v>3</v>
      </c>
      <c r="BW12" s="53">
        <v>4</v>
      </c>
      <c r="BX12" s="863" t="s">
        <v>272</v>
      </c>
      <c r="BY12" s="853"/>
      <c r="BZ12" s="852" t="s">
        <v>289</v>
      </c>
      <c r="CA12" s="853"/>
      <c r="CB12" s="852" t="s">
        <v>272</v>
      </c>
      <c r="CC12" s="853"/>
      <c r="CD12" s="852" t="s">
        <v>290</v>
      </c>
      <c r="CE12" s="853"/>
      <c r="CF12" s="852" t="s">
        <v>271</v>
      </c>
      <c r="CG12" s="853"/>
      <c r="CH12" s="852" t="s">
        <v>272</v>
      </c>
      <c r="CI12" s="853"/>
      <c r="CJ12" s="852" t="s">
        <v>289</v>
      </c>
      <c r="CK12" s="853"/>
      <c r="CL12" s="852" t="s">
        <v>290</v>
      </c>
      <c r="CM12" s="853"/>
      <c r="CN12" s="852" t="s">
        <v>289</v>
      </c>
      <c r="CO12" s="853"/>
      <c r="CP12" s="852" t="s">
        <v>290</v>
      </c>
      <c r="CQ12" s="853"/>
      <c r="CR12" s="852" t="s">
        <v>272</v>
      </c>
      <c r="CS12" s="862"/>
      <c r="CT12" s="847" t="s">
        <v>265</v>
      </c>
      <c r="CU12" s="848"/>
      <c r="CV12" s="850" t="s">
        <v>275</v>
      </c>
      <c r="CW12" s="848"/>
      <c r="CX12" s="850" t="s">
        <v>264</v>
      </c>
      <c r="CY12" s="848"/>
      <c r="CZ12" s="850" t="s">
        <v>275</v>
      </c>
      <c r="DA12" s="848"/>
      <c r="DB12" s="850" t="s">
        <v>275</v>
      </c>
      <c r="DC12" s="848"/>
      <c r="DD12" s="850" t="s">
        <v>265</v>
      </c>
      <c r="DE12" s="849"/>
      <c r="DF12" s="850" t="s">
        <v>264</v>
      </c>
      <c r="DG12" s="851"/>
      <c r="DH12" s="203"/>
      <c r="DI12" s="40"/>
      <c r="DJ12" s="40"/>
      <c r="DK12" s="40"/>
      <c r="DL12" s="40"/>
      <c r="DM12" s="40"/>
      <c r="DN12" s="40"/>
      <c r="DO12" s="40"/>
      <c r="DP12" s="40"/>
      <c r="DQ12" s="843"/>
      <c r="DR12" s="843"/>
      <c r="DS12" s="843"/>
      <c r="DT12" s="843"/>
      <c r="DU12" s="843"/>
      <c r="DV12" s="843"/>
      <c r="DW12" s="843"/>
      <c r="DX12" s="843"/>
      <c r="DY12" s="191"/>
      <c r="DZ12" s="191"/>
      <c r="EA12" s="191"/>
      <c r="EB12" s="191"/>
      <c r="EC12" s="41"/>
      <c r="ED12" s="37"/>
      <c r="EE12" s="37"/>
      <c r="EF12" s="37"/>
    </row>
    <row r="13" spans="1:138" ht="10.5" customHeight="1" x14ac:dyDescent="0.2">
      <c r="A13" s="722"/>
      <c r="B13" s="713"/>
      <c r="C13" s="811"/>
      <c r="D13" s="814"/>
      <c r="E13" s="908"/>
      <c r="F13" s="909"/>
      <c r="G13" s="909"/>
      <c r="H13" s="909"/>
      <c r="I13" s="909"/>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9"/>
      <c r="AK13" s="909"/>
      <c r="AL13" s="909"/>
      <c r="AM13" s="909"/>
      <c r="AN13" s="909"/>
      <c r="AO13" s="909"/>
      <c r="AP13" s="909"/>
      <c r="AQ13" s="909"/>
      <c r="AR13" s="909"/>
      <c r="AS13" s="56"/>
      <c r="AT13" s="56"/>
      <c r="AU13" s="56"/>
      <c r="AV13" s="34"/>
      <c r="AW13" s="34"/>
      <c r="AX13" s="34"/>
      <c r="AY13" s="34"/>
      <c r="AZ13" s="34"/>
      <c r="BA13" s="34"/>
      <c r="BB13" s="34"/>
      <c r="BC13" s="822"/>
      <c r="BD13" s="845"/>
      <c r="BE13" s="773"/>
      <c r="BF13" s="776"/>
      <c r="BG13" s="943"/>
      <c r="BH13" s="773" t="s">
        <v>201</v>
      </c>
      <c r="BI13" s="773" t="s">
        <v>202</v>
      </c>
      <c r="BJ13" s="766" t="s">
        <v>203</v>
      </c>
      <c r="BK13" s="719"/>
      <c r="BL13" s="719"/>
      <c r="BN13" s="722"/>
      <c r="BO13" s="713"/>
      <c r="BP13" s="822"/>
      <c r="BQ13" s="845"/>
      <c r="BR13" s="773"/>
      <c r="BS13" s="776"/>
      <c r="BT13" s="822"/>
      <c r="BU13" s="773" t="s">
        <v>201</v>
      </c>
      <c r="BV13" s="773" t="s">
        <v>202</v>
      </c>
      <c r="BW13" s="766" t="s">
        <v>203</v>
      </c>
      <c r="BX13" s="839" t="s">
        <v>46</v>
      </c>
      <c r="BY13" s="714"/>
      <c r="BZ13" s="714" t="s">
        <v>47</v>
      </c>
      <c r="CA13" s="714"/>
      <c r="CB13" s="714" t="s">
        <v>48</v>
      </c>
      <c r="CC13" s="714"/>
      <c r="CD13" s="714" t="s">
        <v>49</v>
      </c>
      <c r="CE13" s="714"/>
      <c r="CF13" s="714" t="s">
        <v>50</v>
      </c>
      <c r="CG13" s="714"/>
      <c r="CH13" s="714" t="s">
        <v>51</v>
      </c>
      <c r="CI13" s="714"/>
      <c r="CJ13" s="714" t="s">
        <v>52</v>
      </c>
      <c r="CK13" s="714"/>
      <c r="CL13" s="714" t="s">
        <v>53</v>
      </c>
      <c r="CM13" s="714"/>
      <c r="CN13" s="714" t="s">
        <v>54</v>
      </c>
      <c r="CO13" s="714"/>
      <c r="CP13" s="714" t="s">
        <v>55</v>
      </c>
      <c r="CQ13" s="714"/>
      <c r="CR13" s="714" t="s">
        <v>56</v>
      </c>
      <c r="CS13" s="864"/>
      <c r="CT13" s="768" t="s">
        <v>150</v>
      </c>
      <c r="CU13" s="866"/>
      <c r="CV13" s="866" t="s">
        <v>151</v>
      </c>
      <c r="CW13" s="866"/>
      <c r="CX13" s="866" t="s">
        <v>153</v>
      </c>
      <c r="CY13" s="866"/>
      <c r="CZ13" s="866" t="s">
        <v>154</v>
      </c>
      <c r="DA13" s="866"/>
      <c r="DB13" s="866" t="s">
        <v>155</v>
      </c>
      <c r="DC13" s="866"/>
      <c r="DD13" s="866" t="s">
        <v>156</v>
      </c>
      <c r="DE13" s="769"/>
      <c r="DF13" s="866" t="s">
        <v>157</v>
      </c>
      <c r="DG13" s="872"/>
      <c r="DH13" s="203"/>
      <c r="DI13" s="40"/>
      <c r="DJ13" s="40"/>
      <c r="DK13" s="40"/>
      <c r="DL13" s="40"/>
      <c r="DM13" s="40"/>
      <c r="DN13" s="40"/>
      <c r="DQ13" s="843"/>
      <c r="DR13" s="843"/>
      <c r="DS13" s="843"/>
      <c r="DT13" s="843"/>
      <c r="DU13" s="843"/>
      <c r="DV13" s="843"/>
      <c r="DW13" s="843"/>
      <c r="DX13" s="843"/>
      <c r="DY13" s="191"/>
      <c r="DZ13" s="191"/>
      <c r="EA13" s="191"/>
      <c r="EB13" s="191"/>
      <c r="EC13" s="41"/>
      <c r="ED13" s="37"/>
      <c r="EE13" s="37"/>
      <c r="EF13" s="37"/>
    </row>
    <row r="14" spans="1:138" ht="10.5" customHeight="1" x14ac:dyDescent="0.2">
      <c r="A14" s="722"/>
      <c r="B14" s="713"/>
      <c r="C14" s="811"/>
      <c r="D14" s="814"/>
      <c r="E14" s="919" t="s">
        <v>172</v>
      </c>
      <c r="F14" s="920"/>
      <c r="G14" s="921"/>
      <c r="H14" s="922" t="s">
        <v>173</v>
      </c>
      <c r="I14" s="920"/>
      <c r="J14" s="920"/>
      <c r="K14" s="921"/>
      <c r="L14" s="273">
        <v>3</v>
      </c>
      <c r="M14" s="922" t="s">
        <v>174</v>
      </c>
      <c r="N14" s="920"/>
      <c r="O14" s="920"/>
      <c r="P14" s="920"/>
      <c r="Q14" s="921"/>
      <c r="R14" s="922" t="s">
        <v>175</v>
      </c>
      <c r="S14" s="920"/>
      <c r="T14" s="920"/>
      <c r="U14" s="921"/>
      <c r="V14" s="922" t="s">
        <v>176</v>
      </c>
      <c r="W14" s="920"/>
      <c r="X14" s="920"/>
      <c r="Y14" s="922" t="s">
        <v>177</v>
      </c>
      <c r="Z14" s="920"/>
      <c r="AA14" s="920"/>
      <c r="AB14" s="921"/>
      <c r="AC14" s="922" t="s">
        <v>178</v>
      </c>
      <c r="AD14" s="920"/>
      <c r="AE14" s="921"/>
      <c r="AF14" s="922" t="s">
        <v>179</v>
      </c>
      <c r="AG14" s="920"/>
      <c r="AH14" s="920"/>
      <c r="AI14" s="922" t="s">
        <v>180</v>
      </c>
      <c r="AJ14" s="920"/>
      <c r="AK14" s="921"/>
      <c r="AL14" s="939" t="s">
        <v>181</v>
      </c>
      <c r="AM14" s="940"/>
      <c r="AN14" s="824" t="s">
        <v>182</v>
      </c>
      <c r="AO14" s="825"/>
      <c r="AP14" s="861"/>
      <c r="AQ14" s="860" t="s">
        <v>183</v>
      </c>
      <c r="AR14" s="825"/>
      <c r="AS14" s="861"/>
      <c r="AT14" s="941" t="s">
        <v>184</v>
      </c>
      <c r="AU14" s="942"/>
      <c r="AV14" s="941" t="s">
        <v>185</v>
      </c>
      <c r="AW14" s="942"/>
      <c r="AX14" s="860" t="s">
        <v>186</v>
      </c>
      <c r="AY14" s="825"/>
      <c r="AZ14" s="861"/>
      <c r="BA14" s="498" t="s">
        <v>292</v>
      </c>
      <c r="BB14" s="499" t="s">
        <v>293</v>
      </c>
      <c r="BC14" s="822"/>
      <c r="BD14" s="845"/>
      <c r="BE14" s="773"/>
      <c r="BF14" s="776"/>
      <c r="BG14" s="943"/>
      <c r="BH14" s="773"/>
      <c r="BI14" s="773"/>
      <c r="BJ14" s="766"/>
      <c r="BK14" s="719"/>
      <c r="BL14" s="719"/>
      <c r="BM14" s="196"/>
      <c r="BN14" s="722"/>
      <c r="BO14" s="713"/>
      <c r="BP14" s="822"/>
      <c r="BQ14" s="845"/>
      <c r="BR14" s="773"/>
      <c r="BS14" s="776"/>
      <c r="BT14" s="822"/>
      <c r="BU14" s="885"/>
      <c r="BV14" s="773"/>
      <c r="BW14" s="766"/>
      <c r="BX14" s="839"/>
      <c r="BY14" s="714"/>
      <c r="BZ14" s="714"/>
      <c r="CA14" s="714"/>
      <c r="CB14" s="714"/>
      <c r="CC14" s="714"/>
      <c r="CD14" s="714"/>
      <c r="CE14" s="714"/>
      <c r="CF14" s="714"/>
      <c r="CG14" s="714"/>
      <c r="CH14" s="714"/>
      <c r="CI14" s="714"/>
      <c r="CJ14" s="714"/>
      <c r="CK14" s="714"/>
      <c r="CL14" s="714"/>
      <c r="CM14" s="714"/>
      <c r="CN14" s="714"/>
      <c r="CO14" s="714"/>
      <c r="CP14" s="714"/>
      <c r="CQ14" s="714"/>
      <c r="CR14" s="714"/>
      <c r="CS14" s="864"/>
      <c r="CT14" s="768"/>
      <c r="CU14" s="866"/>
      <c r="CV14" s="866"/>
      <c r="CW14" s="866"/>
      <c r="CX14" s="866"/>
      <c r="CY14" s="866"/>
      <c r="CZ14" s="866"/>
      <c r="DA14" s="866"/>
      <c r="DB14" s="866"/>
      <c r="DC14" s="866"/>
      <c r="DD14" s="866"/>
      <c r="DE14" s="769"/>
      <c r="DF14" s="866"/>
      <c r="DG14" s="872"/>
      <c r="DH14" s="203"/>
      <c r="DI14" s="40"/>
      <c r="DJ14" s="40"/>
      <c r="DK14" s="37"/>
      <c r="DL14" s="37"/>
      <c r="DM14" s="40"/>
      <c r="DN14" s="40"/>
      <c r="EB14" s="37"/>
      <c r="EC14" s="41"/>
      <c r="ED14" s="37"/>
      <c r="EE14" s="37"/>
      <c r="EF14" s="37"/>
    </row>
    <row r="15" spans="1:138" ht="10.5" customHeight="1" x14ac:dyDescent="0.2">
      <c r="A15" s="722"/>
      <c r="B15" s="713"/>
      <c r="C15" s="811"/>
      <c r="D15" s="814"/>
      <c r="E15" s="660" t="s">
        <v>57</v>
      </c>
      <c r="F15" s="782" t="s">
        <v>58</v>
      </c>
      <c r="G15" s="783" t="s">
        <v>59</v>
      </c>
      <c r="H15" s="781" t="s">
        <v>60</v>
      </c>
      <c r="I15" s="782" t="s">
        <v>61</v>
      </c>
      <c r="J15" s="782" t="s">
        <v>62</v>
      </c>
      <c r="K15" s="783" t="s">
        <v>63</v>
      </c>
      <c r="L15" s="931" t="s">
        <v>64</v>
      </c>
      <c r="M15" s="781" t="s">
        <v>65</v>
      </c>
      <c r="N15" s="782" t="s">
        <v>66</v>
      </c>
      <c r="O15" s="782" t="s">
        <v>67</v>
      </c>
      <c r="P15" s="782" t="s">
        <v>68</v>
      </c>
      <c r="Q15" s="783" t="s">
        <v>69</v>
      </c>
      <c r="R15" s="781" t="s">
        <v>70</v>
      </c>
      <c r="S15" s="782" t="s">
        <v>71</v>
      </c>
      <c r="T15" s="782" t="s">
        <v>72</v>
      </c>
      <c r="U15" s="783" t="s">
        <v>73</v>
      </c>
      <c r="V15" s="781" t="s">
        <v>74</v>
      </c>
      <c r="W15" s="782" t="s">
        <v>75</v>
      </c>
      <c r="X15" s="783" t="s">
        <v>76</v>
      </c>
      <c r="Y15" s="781" t="s">
        <v>77</v>
      </c>
      <c r="Z15" s="782" t="s">
        <v>78</v>
      </c>
      <c r="AA15" s="782" t="s">
        <v>79</v>
      </c>
      <c r="AB15" s="783" t="s">
        <v>80</v>
      </c>
      <c r="AC15" s="781" t="s">
        <v>81</v>
      </c>
      <c r="AD15" s="782" t="s">
        <v>82</v>
      </c>
      <c r="AE15" s="783" t="s">
        <v>83</v>
      </c>
      <c r="AF15" s="781" t="s">
        <v>84</v>
      </c>
      <c r="AG15" s="782" t="s">
        <v>85</v>
      </c>
      <c r="AH15" s="783" t="s">
        <v>86</v>
      </c>
      <c r="AI15" s="781" t="s">
        <v>87</v>
      </c>
      <c r="AJ15" s="782" t="s">
        <v>88</v>
      </c>
      <c r="AK15" s="783" t="s">
        <v>89</v>
      </c>
      <c r="AL15" s="781" t="s">
        <v>90</v>
      </c>
      <c r="AM15" s="796" t="s">
        <v>91</v>
      </c>
      <c r="AN15" s="789" t="s">
        <v>92</v>
      </c>
      <c r="AO15" s="791" t="s">
        <v>93</v>
      </c>
      <c r="AP15" s="800" t="s">
        <v>94</v>
      </c>
      <c r="AQ15" s="802" t="s">
        <v>95</v>
      </c>
      <c r="AR15" s="791" t="s">
        <v>96</v>
      </c>
      <c r="AS15" s="800" t="s">
        <v>97</v>
      </c>
      <c r="AT15" s="802" t="s">
        <v>98</v>
      </c>
      <c r="AU15" s="800" t="s">
        <v>99</v>
      </c>
      <c r="AV15" s="802" t="s">
        <v>100</v>
      </c>
      <c r="AW15" s="800" t="s">
        <v>101</v>
      </c>
      <c r="AX15" s="802" t="s">
        <v>144</v>
      </c>
      <c r="AY15" s="791" t="s">
        <v>145</v>
      </c>
      <c r="AZ15" s="800" t="s">
        <v>146</v>
      </c>
      <c r="BA15" s="910" t="s">
        <v>147</v>
      </c>
      <c r="BB15" s="933" t="s">
        <v>148</v>
      </c>
      <c r="BC15" s="822"/>
      <c r="BD15" s="845"/>
      <c r="BE15" s="773"/>
      <c r="BF15" s="776"/>
      <c r="BG15" s="943"/>
      <c r="BH15" s="773"/>
      <c r="BI15" s="773"/>
      <c r="BJ15" s="766"/>
      <c r="BK15" s="719"/>
      <c r="BL15" s="719"/>
      <c r="BN15" s="722"/>
      <c r="BO15" s="713"/>
      <c r="BP15" s="822"/>
      <c r="BQ15" s="845"/>
      <c r="BR15" s="773"/>
      <c r="BS15" s="776"/>
      <c r="BT15" s="822"/>
      <c r="BU15" s="885"/>
      <c r="BV15" s="773"/>
      <c r="BW15" s="766"/>
      <c r="BX15" s="839"/>
      <c r="BY15" s="714"/>
      <c r="BZ15" s="714"/>
      <c r="CA15" s="714"/>
      <c r="CB15" s="714"/>
      <c r="CC15" s="714"/>
      <c r="CD15" s="714"/>
      <c r="CE15" s="714"/>
      <c r="CF15" s="714"/>
      <c r="CG15" s="714"/>
      <c r="CH15" s="714"/>
      <c r="CI15" s="714"/>
      <c r="CJ15" s="714"/>
      <c r="CK15" s="714"/>
      <c r="CL15" s="714"/>
      <c r="CM15" s="714"/>
      <c r="CN15" s="714"/>
      <c r="CO15" s="714"/>
      <c r="CP15" s="714"/>
      <c r="CQ15" s="714"/>
      <c r="CR15" s="714"/>
      <c r="CS15" s="864"/>
      <c r="CT15" s="768"/>
      <c r="CU15" s="866"/>
      <c r="CV15" s="866"/>
      <c r="CW15" s="866"/>
      <c r="CX15" s="866"/>
      <c r="CY15" s="866"/>
      <c r="CZ15" s="866"/>
      <c r="DA15" s="866"/>
      <c r="DB15" s="866"/>
      <c r="DC15" s="866"/>
      <c r="DD15" s="866"/>
      <c r="DE15" s="769"/>
      <c r="DF15" s="866"/>
      <c r="DG15" s="872"/>
      <c r="DH15" s="203"/>
      <c r="DI15" s="40"/>
      <c r="DJ15" s="40"/>
      <c r="DK15" s="40"/>
      <c r="DL15" s="40"/>
      <c r="DM15" s="40"/>
      <c r="DN15" s="40"/>
      <c r="DO15" s="40"/>
      <c r="DP15" s="37"/>
      <c r="DQ15" s="40"/>
      <c r="DR15" s="40"/>
      <c r="DS15" s="40"/>
      <c r="DT15" s="40"/>
      <c r="EB15" s="37"/>
      <c r="EC15" s="41"/>
      <c r="ED15" s="37"/>
      <c r="EE15" s="37"/>
      <c r="EF15" s="37"/>
    </row>
    <row r="16" spans="1:138" ht="10.5" customHeight="1" x14ac:dyDescent="0.2">
      <c r="A16" s="722"/>
      <c r="B16" s="713"/>
      <c r="C16" s="811"/>
      <c r="D16" s="814"/>
      <c r="E16" s="901"/>
      <c r="F16" s="902"/>
      <c r="G16" s="760"/>
      <c r="H16" s="759"/>
      <c r="I16" s="649"/>
      <c r="J16" s="649"/>
      <c r="K16" s="760"/>
      <c r="L16" s="932"/>
      <c r="M16" s="759"/>
      <c r="N16" s="649"/>
      <c r="O16" s="649"/>
      <c r="P16" s="649"/>
      <c r="Q16" s="760"/>
      <c r="R16" s="784"/>
      <c r="S16" s="649"/>
      <c r="T16" s="649"/>
      <c r="U16" s="760"/>
      <c r="V16" s="759"/>
      <c r="W16" s="649"/>
      <c r="X16" s="760"/>
      <c r="Y16" s="759"/>
      <c r="Z16" s="649"/>
      <c r="AA16" s="649"/>
      <c r="AB16" s="760"/>
      <c r="AC16" s="759"/>
      <c r="AD16" s="649"/>
      <c r="AE16" s="760"/>
      <c r="AF16" s="759"/>
      <c r="AG16" s="649"/>
      <c r="AH16" s="760"/>
      <c r="AI16" s="759"/>
      <c r="AJ16" s="649"/>
      <c r="AK16" s="760"/>
      <c r="AL16" s="784"/>
      <c r="AM16" s="709"/>
      <c r="AN16" s="702"/>
      <c r="AO16" s="703"/>
      <c r="AP16" s="751"/>
      <c r="AQ16" s="752"/>
      <c r="AR16" s="703"/>
      <c r="AS16" s="751"/>
      <c r="AT16" s="918"/>
      <c r="AU16" s="925"/>
      <c r="AV16" s="752"/>
      <c r="AW16" s="751"/>
      <c r="AX16" s="752"/>
      <c r="AY16" s="703"/>
      <c r="AZ16" s="751"/>
      <c r="BA16" s="911"/>
      <c r="BB16" s="934"/>
      <c r="BC16" s="822"/>
      <c r="BD16" s="845"/>
      <c r="BE16" s="773"/>
      <c r="BF16" s="776"/>
      <c r="BG16" s="943"/>
      <c r="BH16" s="773"/>
      <c r="BI16" s="773"/>
      <c r="BJ16" s="766"/>
      <c r="BK16" s="719"/>
      <c r="BL16" s="719"/>
      <c r="BN16" s="722"/>
      <c r="BO16" s="713"/>
      <c r="BP16" s="822"/>
      <c r="BQ16" s="845"/>
      <c r="BR16" s="773"/>
      <c r="BS16" s="776"/>
      <c r="BT16" s="822"/>
      <c r="BU16" s="885"/>
      <c r="BV16" s="773"/>
      <c r="BW16" s="766"/>
      <c r="BX16" s="840"/>
      <c r="BY16" s="715"/>
      <c r="BZ16" s="715"/>
      <c r="CA16" s="715"/>
      <c r="CB16" s="715"/>
      <c r="CC16" s="715"/>
      <c r="CD16" s="715"/>
      <c r="CE16" s="715"/>
      <c r="CF16" s="715"/>
      <c r="CG16" s="715"/>
      <c r="CH16" s="715"/>
      <c r="CI16" s="715"/>
      <c r="CJ16" s="715"/>
      <c r="CK16" s="715"/>
      <c r="CL16" s="715"/>
      <c r="CM16" s="715"/>
      <c r="CN16" s="715"/>
      <c r="CO16" s="715"/>
      <c r="CP16" s="715"/>
      <c r="CQ16" s="715"/>
      <c r="CR16" s="715"/>
      <c r="CS16" s="865"/>
      <c r="CT16" s="770"/>
      <c r="CU16" s="867"/>
      <c r="CV16" s="867"/>
      <c r="CW16" s="867"/>
      <c r="CX16" s="867"/>
      <c r="CY16" s="867"/>
      <c r="CZ16" s="867"/>
      <c r="DA16" s="867"/>
      <c r="DB16" s="867"/>
      <c r="DC16" s="867"/>
      <c r="DD16" s="867"/>
      <c r="DE16" s="771"/>
      <c r="DF16" s="867"/>
      <c r="DG16" s="873"/>
      <c r="DH16" s="203"/>
      <c r="DI16" s="40"/>
      <c r="DJ16" s="40"/>
      <c r="DK16" s="40"/>
      <c r="DL16" s="40"/>
      <c r="DM16" s="40"/>
      <c r="DN16" s="40"/>
      <c r="DO16" s="40"/>
      <c r="DP16" s="37"/>
      <c r="DQ16" s="40"/>
      <c r="DR16" s="40"/>
      <c r="DS16" s="40"/>
      <c r="DT16" s="40"/>
      <c r="EB16" s="37"/>
      <c r="EC16" s="41"/>
      <c r="ED16" s="37"/>
      <c r="EE16" s="37"/>
      <c r="EF16" s="37"/>
    </row>
    <row r="17" spans="1:143" ht="10.5" customHeight="1" x14ac:dyDescent="0.2">
      <c r="A17" s="722"/>
      <c r="B17" s="713"/>
      <c r="C17" s="811"/>
      <c r="D17" s="814"/>
      <c r="E17" s="837" t="s">
        <v>274</v>
      </c>
      <c r="F17" s="652" t="s">
        <v>274</v>
      </c>
      <c r="G17" s="654" t="s">
        <v>274</v>
      </c>
      <c r="H17" s="778" t="s">
        <v>274</v>
      </c>
      <c r="I17" s="652" t="s">
        <v>274</v>
      </c>
      <c r="J17" s="652" t="s">
        <v>274</v>
      </c>
      <c r="K17" s="654" t="s">
        <v>274</v>
      </c>
      <c r="L17" s="929" t="s">
        <v>274</v>
      </c>
      <c r="M17" s="778" t="s">
        <v>274</v>
      </c>
      <c r="N17" s="652" t="s">
        <v>274</v>
      </c>
      <c r="O17" s="652" t="s">
        <v>274</v>
      </c>
      <c r="P17" s="652" t="s">
        <v>274</v>
      </c>
      <c r="Q17" s="654" t="s">
        <v>274</v>
      </c>
      <c r="R17" s="778" t="s">
        <v>274</v>
      </c>
      <c r="S17" s="652" t="s">
        <v>274</v>
      </c>
      <c r="T17" s="652" t="s">
        <v>274</v>
      </c>
      <c r="U17" s="654" t="s">
        <v>274</v>
      </c>
      <c r="V17" s="778" t="s">
        <v>274</v>
      </c>
      <c r="W17" s="652" t="s">
        <v>274</v>
      </c>
      <c r="X17" s="654" t="s">
        <v>274</v>
      </c>
      <c r="Y17" s="778" t="s">
        <v>274</v>
      </c>
      <c r="Z17" s="652" t="s">
        <v>274</v>
      </c>
      <c r="AA17" s="652" t="s">
        <v>274</v>
      </c>
      <c r="AB17" s="654" t="s">
        <v>274</v>
      </c>
      <c r="AC17" s="778" t="s">
        <v>274</v>
      </c>
      <c r="AD17" s="652" t="s">
        <v>274</v>
      </c>
      <c r="AE17" s="654" t="s">
        <v>274</v>
      </c>
      <c r="AF17" s="778" t="s">
        <v>274</v>
      </c>
      <c r="AG17" s="652" t="s">
        <v>274</v>
      </c>
      <c r="AH17" s="654" t="s">
        <v>274</v>
      </c>
      <c r="AI17" s="778" t="s">
        <v>274</v>
      </c>
      <c r="AJ17" s="652" t="s">
        <v>274</v>
      </c>
      <c r="AK17" s="654" t="s">
        <v>274</v>
      </c>
      <c r="AL17" s="778" t="s">
        <v>274</v>
      </c>
      <c r="AM17" s="806" t="s">
        <v>274</v>
      </c>
      <c r="AN17" s="787" t="s">
        <v>268</v>
      </c>
      <c r="AO17" s="672" t="s">
        <v>268</v>
      </c>
      <c r="AP17" s="716" t="s">
        <v>268</v>
      </c>
      <c r="AQ17" s="670" t="s">
        <v>268</v>
      </c>
      <c r="AR17" s="672" t="s">
        <v>268</v>
      </c>
      <c r="AS17" s="716" t="s">
        <v>268</v>
      </c>
      <c r="AT17" s="670" t="s">
        <v>268</v>
      </c>
      <c r="AU17" s="716" t="s">
        <v>268</v>
      </c>
      <c r="AV17" s="670" t="s">
        <v>268</v>
      </c>
      <c r="AW17" s="716" t="s">
        <v>268</v>
      </c>
      <c r="AX17" s="670" t="s">
        <v>268</v>
      </c>
      <c r="AY17" s="672" t="s">
        <v>268</v>
      </c>
      <c r="AZ17" s="716" t="s">
        <v>268</v>
      </c>
      <c r="BA17" s="913" t="s">
        <v>268</v>
      </c>
      <c r="BB17" s="945" t="s">
        <v>268</v>
      </c>
      <c r="BC17" s="822"/>
      <c r="BD17" s="845"/>
      <c r="BE17" s="773"/>
      <c r="BF17" s="776"/>
      <c r="BG17" s="943"/>
      <c r="BH17" s="773"/>
      <c r="BI17" s="773"/>
      <c r="BJ17" s="766"/>
      <c r="BK17" s="719"/>
      <c r="BL17" s="719"/>
      <c r="BN17" s="722"/>
      <c r="BO17" s="713"/>
      <c r="BP17" s="822"/>
      <c r="BQ17" s="845"/>
      <c r="BR17" s="773"/>
      <c r="BS17" s="776"/>
      <c r="BT17" s="822"/>
      <c r="BU17" s="885"/>
      <c r="BV17" s="773"/>
      <c r="BW17" s="766"/>
      <c r="BX17" s="57" t="s">
        <v>102</v>
      </c>
      <c r="BY17" s="58"/>
      <c r="BZ17" s="59"/>
      <c r="CA17" s="60"/>
      <c r="CB17" s="59"/>
      <c r="CC17" s="58"/>
      <c r="CD17" s="61"/>
      <c r="CE17" s="60"/>
      <c r="CF17" s="59"/>
      <c r="CG17" s="58"/>
      <c r="CH17" s="59"/>
      <c r="CI17" s="58"/>
      <c r="CJ17" s="59"/>
      <c r="CK17" s="58"/>
      <c r="CL17" s="59"/>
      <c r="CM17" s="58"/>
      <c r="CN17" s="59"/>
      <c r="CO17" s="58"/>
      <c r="CP17" s="59"/>
      <c r="CQ17" s="58"/>
      <c r="CR17" s="59"/>
      <c r="CS17" s="60"/>
      <c r="CT17" s="481"/>
      <c r="CU17" s="503"/>
      <c r="CV17" s="484"/>
      <c r="CW17" s="482"/>
      <c r="CX17" s="484"/>
      <c r="CY17" s="482"/>
      <c r="CZ17" s="484"/>
      <c r="DA17" s="482"/>
      <c r="DB17" s="484"/>
      <c r="DC17" s="482"/>
      <c r="DD17" s="484"/>
      <c r="DE17" s="504"/>
      <c r="DF17" s="484"/>
      <c r="DG17" s="485"/>
      <c r="DH17" s="195"/>
      <c r="DI17" s="40"/>
      <c r="DJ17" s="40"/>
      <c r="DK17" s="686" t="s">
        <v>262</v>
      </c>
      <c r="DL17" s="687"/>
      <c r="DM17" s="40"/>
      <c r="DN17" s="40"/>
      <c r="DO17" s="40"/>
      <c r="DP17" s="197"/>
      <c r="DQ17" s="197"/>
      <c r="DR17" s="197"/>
      <c r="DS17" s="197"/>
      <c r="DT17" s="197"/>
      <c r="EB17" s="37"/>
      <c r="EC17" s="41"/>
      <c r="ED17" s="37"/>
      <c r="EE17" s="37"/>
      <c r="EF17" s="37"/>
    </row>
    <row r="18" spans="1:143" ht="10.5" customHeight="1" x14ac:dyDescent="0.2">
      <c r="A18" s="722"/>
      <c r="B18" s="713"/>
      <c r="C18" s="811"/>
      <c r="D18" s="814"/>
      <c r="E18" s="838"/>
      <c r="F18" s="893"/>
      <c r="G18" s="916"/>
      <c r="H18" s="780"/>
      <c r="I18" s="893"/>
      <c r="J18" s="893"/>
      <c r="K18" s="655"/>
      <c r="L18" s="930"/>
      <c r="M18" s="779"/>
      <c r="N18" s="653"/>
      <c r="O18" s="653"/>
      <c r="P18" s="653"/>
      <c r="Q18" s="655"/>
      <c r="R18" s="780"/>
      <c r="S18" s="653"/>
      <c r="T18" s="653"/>
      <c r="U18" s="655"/>
      <c r="V18" s="779"/>
      <c r="W18" s="653"/>
      <c r="X18" s="655"/>
      <c r="Y18" s="779"/>
      <c r="Z18" s="653"/>
      <c r="AA18" s="653"/>
      <c r="AB18" s="655"/>
      <c r="AC18" s="779"/>
      <c r="AD18" s="653"/>
      <c r="AE18" s="655"/>
      <c r="AF18" s="779"/>
      <c r="AG18" s="653"/>
      <c r="AH18" s="655"/>
      <c r="AI18" s="779"/>
      <c r="AJ18" s="653"/>
      <c r="AK18" s="655"/>
      <c r="AL18" s="780"/>
      <c r="AM18" s="807"/>
      <c r="AN18" s="788"/>
      <c r="AO18" s="725"/>
      <c r="AP18" s="809"/>
      <c r="AQ18" s="805"/>
      <c r="AR18" s="725"/>
      <c r="AS18" s="809"/>
      <c r="AT18" s="805"/>
      <c r="AU18" s="809"/>
      <c r="AV18" s="805"/>
      <c r="AW18" s="809"/>
      <c r="AX18" s="805"/>
      <c r="AY18" s="725"/>
      <c r="AZ18" s="809"/>
      <c r="BA18" s="914"/>
      <c r="BB18" s="946"/>
      <c r="BC18" s="822"/>
      <c r="BD18" s="845"/>
      <c r="BE18" s="773"/>
      <c r="BF18" s="776"/>
      <c r="BG18" s="943"/>
      <c r="BH18" s="773"/>
      <c r="BI18" s="773"/>
      <c r="BJ18" s="766"/>
      <c r="BK18" s="719"/>
      <c r="BL18" s="719"/>
      <c r="BN18" s="722"/>
      <c r="BO18" s="713"/>
      <c r="BP18" s="822"/>
      <c r="BQ18" s="845"/>
      <c r="BR18" s="773"/>
      <c r="BS18" s="776"/>
      <c r="BT18" s="822"/>
      <c r="BU18" s="885"/>
      <c r="BV18" s="773"/>
      <c r="BW18" s="766"/>
      <c r="BX18" s="756" t="s">
        <v>104</v>
      </c>
      <c r="BY18" s="688" t="s">
        <v>105</v>
      </c>
      <c r="BZ18" s="680" t="s">
        <v>104</v>
      </c>
      <c r="CA18" s="688" t="s">
        <v>105</v>
      </c>
      <c r="CB18" s="680" t="s">
        <v>104</v>
      </c>
      <c r="CC18" s="688" t="s">
        <v>105</v>
      </c>
      <c r="CD18" s="680" t="s">
        <v>104</v>
      </c>
      <c r="CE18" s="688" t="s">
        <v>105</v>
      </c>
      <c r="CF18" s="680" t="s">
        <v>104</v>
      </c>
      <c r="CG18" s="688" t="s">
        <v>105</v>
      </c>
      <c r="CH18" s="680" t="s">
        <v>104</v>
      </c>
      <c r="CI18" s="688" t="s">
        <v>105</v>
      </c>
      <c r="CJ18" s="680" t="s">
        <v>104</v>
      </c>
      <c r="CK18" s="688" t="s">
        <v>105</v>
      </c>
      <c r="CL18" s="680" t="s">
        <v>104</v>
      </c>
      <c r="CM18" s="688" t="s">
        <v>105</v>
      </c>
      <c r="CN18" s="680" t="s">
        <v>104</v>
      </c>
      <c r="CO18" s="688" t="s">
        <v>105</v>
      </c>
      <c r="CP18" s="680" t="s">
        <v>104</v>
      </c>
      <c r="CQ18" s="688" t="s">
        <v>105</v>
      </c>
      <c r="CR18" s="680" t="s">
        <v>104</v>
      </c>
      <c r="CS18" s="683" t="s">
        <v>105</v>
      </c>
      <c r="CT18" s="693" t="s">
        <v>104</v>
      </c>
      <c r="CU18" s="935" t="s">
        <v>105</v>
      </c>
      <c r="CV18" s="674" t="s">
        <v>104</v>
      </c>
      <c r="CW18" s="677" t="s">
        <v>105</v>
      </c>
      <c r="CX18" s="674" t="s">
        <v>104</v>
      </c>
      <c r="CY18" s="677" t="s">
        <v>105</v>
      </c>
      <c r="CZ18" s="674" t="s">
        <v>104</v>
      </c>
      <c r="DA18" s="677" t="s">
        <v>105</v>
      </c>
      <c r="DB18" s="674" t="s">
        <v>104</v>
      </c>
      <c r="DC18" s="677" t="s">
        <v>105</v>
      </c>
      <c r="DD18" s="674" t="s">
        <v>104</v>
      </c>
      <c r="DE18" s="937" t="s">
        <v>105</v>
      </c>
      <c r="DF18" s="674" t="s">
        <v>104</v>
      </c>
      <c r="DG18" s="762" t="s">
        <v>105</v>
      </c>
      <c r="DH18" s="195"/>
      <c r="DI18" s="40"/>
      <c r="DJ18" s="40"/>
      <c r="DK18" s="687"/>
      <c r="DL18" s="687"/>
      <c r="DM18" s="40"/>
      <c r="DN18" s="40"/>
      <c r="DO18" s="40"/>
      <c r="DP18" s="197"/>
      <c r="DQ18" s="197"/>
      <c r="DR18" s="197"/>
      <c r="DS18" s="197"/>
      <c r="DT18" s="197"/>
      <c r="EB18" s="37"/>
      <c r="EC18" s="699" t="s">
        <v>106</v>
      </c>
      <c r="ED18" s="700"/>
      <c r="EE18" s="700"/>
      <c r="EF18" s="37"/>
    </row>
    <row r="19" spans="1:143" ht="10.5" customHeight="1" x14ac:dyDescent="0.2">
      <c r="A19" s="722"/>
      <c r="B19" s="713"/>
      <c r="C19" s="811"/>
      <c r="D19" s="814"/>
      <c r="E19" s="706">
        <v>4</v>
      </c>
      <c r="F19" s="648">
        <v>4</v>
      </c>
      <c r="G19" s="646">
        <v>4</v>
      </c>
      <c r="H19" s="647">
        <v>3</v>
      </c>
      <c r="I19" s="648">
        <v>3</v>
      </c>
      <c r="J19" s="648">
        <v>3</v>
      </c>
      <c r="K19" s="646">
        <v>3</v>
      </c>
      <c r="L19" s="936">
        <v>4</v>
      </c>
      <c r="M19" s="647">
        <v>2</v>
      </c>
      <c r="N19" s="648">
        <v>2</v>
      </c>
      <c r="O19" s="648">
        <v>2</v>
      </c>
      <c r="P19" s="648">
        <v>2</v>
      </c>
      <c r="Q19" s="646">
        <v>2</v>
      </c>
      <c r="R19" s="647">
        <v>1</v>
      </c>
      <c r="S19" s="648">
        <v>1</v>
      </c>
      <c r="T19" s="648">
        <v>1</v>
      </c>
      <c r="U19" s="646">
        <v>1</v>
      </c>
      <c r="V19" s="647">
        <v>4</v>
      </c>
      <c r="W19" s="648">
        <v>4</v>
      </c>
      <c r="X19" s="646">
        <v>4</v>
      </c>
      <c r="Y19" s="647">
        <v>3</v>
      </c>
      <c r="Z19" s="648">
        <v>3</v>
      </c>
      <c r="AA19" s="648">
        <v>3</v>
      </c>
      <c r="AB19" s="646">
        <v>3</v>
      </c>
      <c r="AC19" s="647">
        <v>2</v>
      </c>
      <c r="AD19" s="648">
        <v>2</v>
      </c>
      <c r="AE19" s="646">
        <v>2</v>
      </c>
      <c r="AF19" s="647">
        <v>3</v>
      </c>
      <c r="AG19" s="648">
        <v>3</v>
      </c>
      <c r="AH19" s="646">
        <v>3</v>
      </c>
      <c r="AI19" s="647">
        <v>2</v>
      </c>
      <c r="AJ19" s="648">
        <v>2</v>
      </c>
      <c r="AK19" s="646">
        <v>2</v>
      </c>
      <c r="AL19" s="647">
        <v>4</v>
      </c>
      <c r="AM19" s="708">
        <v>4</v>
      </c>
      <c r="AN19" s="701">
        <v>4</v>
      </c>
      <c r="AO19" s="673">
        <v>4</v>
      </c>
      <c r="AP19" s="717">
        <v>4</v>
      </c>
      <c r="AQ19" s="671">
        <v>2</v>
      </c>
      <c r="AR19" s="673">
        <v>2</v>
      </c>
      <c r="AS19" s="717">
        <v>2</v>
      </c>
      <c r="AT19" s="671">
        <v>1</v>
      </c>
      <c r="AU19" s="717">
        <v>1</v>
      </c>
      <c r="AV19" s="671">
        <v>2</v>
      </c>
      <c r="AW19" s="717">
        <v>2</v>
      </c>
      <c r="AX19" s="671">
        <v>2</v>
      </c>
      <c r="AY19" s="673">
        <v>2</v>
      </c>
      <c r="AZ19" s="717">
        <v>2</v>
      </c>
      <c r="BA19" s="912">
        <v>4</v>
      </c>
      <c r="BB19" s="938">
        <v>1</v>
      </c>
      <c r="BC19" s="822"/>
      <c r="BD19" s="845"/>
      <c r="BE19" s="773"/>
      <c r="BF19" s="776"/>
      <c r="BG19" s="943"/>
      <c r="BH19" s="773"/>
      <c r="BI19" s="773"/>
      <c r="BJ19" s="766"/>
      <c r="BK19" s="719"/>
      <c r="BL19" s="719"/>
      <c r="BN19" s="722"/>
      <c r="BO19" s="713"/>
      <c r="BP19" s="822"/>
      <c r="BQ19" s="845"/>
      <c r="BR19" s="773"/>
      <c r="BS19" s="776"/>
      <c r="BT19" s="822"/>
      <c r="BU19" s="885"/>
      <c r="BV19" s="773"/>
      <c r="BW19" s="766"/>
      <c r="BX19" s="757"/>
      <c r="BY19" s="689"/>
      <c r="BZ19" s="681"/>
      <c r="CA19" s="689"/>
      <c r="CB19" s="681"/>
      <c r="CC19" s="689"/>
      <c r="CD19" s="681"/>
      <c r="CE19" s="689"/>
      <c r="CF19" s="681"/>
      <c r="CG19" s="689"/>
      <c r="CH19" s="681"/>
      <c r="CI19" s="689"/>
      <c r="CJ19" s="681"/>
      <c r="CK19" s="689"/>
      <c r="CL19" s="681"/>
      <c r="CM19" s="689"/>
      <c r="CN19" s="681"/>
      <c r="CO19" s="689"/>
      <c r="CP19" s="681"/>
      <c r="CQ19" s="689"/>
      <c r="CR19" s="681"/>
      <c r="CS19" s="684"/>
      <c r="CT19" s="694"/>
      <c r="CU19" s="935"/>
      <c r="CV19" s="675"/>
      <c r="CW19" s="678"/>
      <c r="CX19" s="675"/>
      <c r="CY19" s="678"/>
      <c r="CZ19" s="675"/>
      <c r="DA19" s="678"/>
      <c r="DB19" s="675"/>
      <c r="DC19" s="678"/>
      <c r="DD19" s="675"/>
      <c r="DE19" s="937"/>
      <c r="DF19" s="675"/>
      <c r="DG19" s="762"/>
      <c r="DH19" s="195"/>
      <c r="DI19" s="40"/>
      <c r="DJ19" s="62" t="s">
        <v>107</v>
      </c>
      <c r="DK19" s="662" t="s">
        <v>158</v>
      </c>
      <c r="DL19" s="662"/>
      <c r="DM19" s="662"/>
      <c r="DN19" s="63"/>
      <c r="DO19" s="64"/>
      <c r="DP19" s="64"/>
      <c r="DQ19" s="64"/>
      <c r="DR19" s="64"/>
      <c r="DS19" s="64"/>
      <c r="DT19" s="65"/>
      <c r="EB19" s="37"/>
      <c r="EC19" s="700"/>
      <c r="ED19" s="700"/>
      <c r="EE19" s="700"/>
      <c r="EF19" s="37"/>
    </row>
    <row r="20" spans="1:143" ht="10.5" customHeight="1" thickBot="1" x14ac:dyDescent="0.25">
      <c r="A20" s="722"/>
      <c r="B20" s="713"/>
      <c r="C20" s="811"/>
      <c r="D20" s="814"/>
      <c r="E20" s="707"/>
      <c r="F20" s="649"/>
      <c r="G20" s="760"/>
      <c r="H20" s="759"/>
      <c r="I20" s="649"/>
      <c r="J20" s="649"/>
      <c r="K20" s="760"/>
      <c r="L20" s="932"/>
      <c r="M20" s="759"/>
      <c r="N20" s="649"/>
      <c r="O20" s="649"/>
      <c r="P20" s="649"/>
      <c r="Q20" s="760"/>
      <c r="R20" s="759"/>
      <c r="S20" s="649"/>
      <c r="T20" s="649"/>
      <c r="U20" s="760"/>
      <c r="V20" s="759"/>
      <c r="W20" s="648"/>
      <c r="X20" s="760"/>
      <c r="Y20" s="647"/>
      <c r="Z20" s="648"/>
      <c r="AA20" s="648"/>
      <c r="AB20" s="760"/>
      <c r="AC20" s="759"/>
      <c r="AD20" s="649"/>
      <c r="AE20" s="760"/>
      <c r="AF20" s="759"/>
      <c r="AG20" s="649"/>
      <c r="AH20" s="760"/>
      <c r="AI20" s="759"/>
      <c r="AJ20" s="649"/>
      <c r="AK20" s="760"/>
      <c r="AL20" s="759"/>
      <c r="AM20" s="709"/>
      <c r="AN20" s="702"/>
      <c r="AO20" s="703"/>
      <c r="AP20" s="751"/>
      <c r="AQ20" s="752"/>
      <c r="AR20" s="703"/>
      <c r="AS20" s="751"/>
      <c r="AT20" s="752"/>
      <c r="AU20" s="751"/>
      <c r="AV20" s="752"/>
      <c r="AW20" s="751"/>
      <c r="AX20" s="752"/>
      <c r="AY20" s="703"/>
      <c r="AZ20" s="751"/>
      <c r="BA20" s="911"/>
      <c r="BB20" s="934"/>
      <c r="BC20" s="822"/>
      <c r="BD20" s="845"/>
      <c r="BE20" s="773"/>
      <c r="BF20" s="776"/>
      <c r="BG20" s="943"/>
      <c r="BH20" s="773"/>
      <c r="BI20" s="773"/>
      <c r="BJ20" s="766"/>
      <c r="BK20" s="719"/>
      <c r="BL20" s="719"/>
      <c r="BN20" s="722"/>
      <c r="BO20" s="713"/>
      <c r="BP20" s="822"/>
      <c r="BQ20" s="845"/>
      <c r="BR20" s="773"/>
      <c r="BS20" s="776"/>
      <c r="BT20" s="822"/>
      <c r="BU20" s="885"/>
      <c r="BV20" s="773"/>
      <c r="BW20" s="766"/>
      <c r="BX20" s="757"/>
      <c r="BY20" s="689"/>
      <c r="BZ20" s="681"/>
      <c r="CA20" s="689"/>
      <c r="CB20" s="681"/>
      <c r="CC20" s="689"/>
      <c r="CD20" s="681"/>
      <c r="CE20" s="689"/>
      <c r="CF20" s="681"/>
      <c r="CG20" s="689"/>
      <c r="CH20" s="681"/>
      <c r="CI20" s="689"/>
      <c r="CJ20" s="681"/>
      <c r="CK20" s="689"/>
      <c r="CL20" s="681"/>
      <c r="CM20" s="689"/>
      <c r="CN20" s="681"/>
      <c r="CO20" s="689"/>
      <c r="CP20" s="681"/>
      <c r="CQ20" s="689"/>
      <c r="CR20" s="681"/>
      <c r="CS20" s="684"/>
      <c r="CT20" s="694"/>
      <c r="CU20" s="935"/>
      <c r="CV20" s="675"/>
      <c r="CW20" s="678"/>
      <c r="CX20" s="675"/>
      <c r="CY20" s="678"/>
      <c r="CZ20" s="675"/>
      <c r="DA20" s="678"/>
      <c r="DB20" s="675"/>
      <c r="DC20" s="678"/>
      <c r="DD20" s="675"/>
      <c r="DE20" s="937"/>
      <c r="DF20" s="675"/>
      <c r="DG20" s="762"/>
      <c r="DH20" s="195"/>
      <c r="DJ20" s="62"/>
      <c r="DK20" s="663"/>
      <c r="DL20" s="663"/>
      <c r="DM20" s="663"/>
      <c r="DN20" s="63"/>
      <c r="DO20" s="741" t="s">
        <v>109</v>
      </c>
      <c r="DP20" s="741"/>
      <c r="DQ20" s="742">
        <f>$BK$64</f>
        <v>0</v>
      </c>
      <c r="DR20" s="742"/>
      <c r="DS20" s="64"/>
      <c r="DT20" s="65"/>
      <c r="EB20" s="37"/>
      <c r="EC20" s="41"/>
      <c r="ED20" s="37"/>
      <c r="EE20" s="37"/>
      <c r="EF20" s="37"/>
    </row>
    <row r="21" spans="1:143" ht="10.5" customHeight="1" x14ac:dyDescent="0.2">
      <c r="A21" s="722"/>
      <c r="B21" s="713"/>
      <c r="C21" s="812"/>
      <c r="D21" s="814"/>
      <c r="E21" s="219"/>
      <c r="F21" s="220"/>
      <c r="G21" s="221"/>
      <c r="H21" s="249"/>
      <c r="I21" s="220"/>
      <c r="J21" s="220"/>
      <c r="K21" s="221"/>
      <c r="L21" s="66"/>
      <c r="M21" s="249"/>
      <c r="N21" s="220"/>
      <c r="O21" s="220"/>
      <c r="P21" s="220"/>
      <c r="Q21" s="221"/>
      <c r="R21" s="249"/>
      <c r="S21" s="220"/>
      <c r="T21" s="220"/>
      <c r="U21" s="259"/>
      <c r="V21" s="249"/>
      <c r="W21" s="278"/>
      <c r="X21" s="221"/>
      <c r="Y21" s="249"/>
      <c r="Z21" s="220"/>
      <c r="AA21" s="220"/>
      <c r="AB21" s="221"/>
      <c r="AC21" s="249"/>
      <c r="AD21" s="220"/>
      <c r="AE21" s="221"/>
      <c r="AF21" s="249"/>
      <c r="AG21" s="220"/>
      <c r="AH21" s="221"/>
      <c r="AI21" s="249"/>
      <c r="AJ21" s="220"/>
      <c r="AK21" s="221"/>
      <c r="AL21" s="249"/>
      <c r="AM21" s="280"/>
      <c r="AN21" s="486"/>
      <c r="AO21" s="489"/>
      <c r="AP21" s="487"/>
      <c r="AQ21" s="490"/>
      <c r="AR21" s="489"/>
      <c r="AS21" s="487"/>
      <c r="AT21" s="490"/>
      <c r="AU21" s="487"/>
      <c r="AV21" s="490"/>
      <c r="AW21" s="487"/>
      <c r="AX21" s="490"/>
      <c r="AY21" s="489"/>
      <c r="AZ21" s="487"/>
      <c r="BA21" s="500"/>
      <c r="BB21" s="500"/>
      <c r="BC21" s="823"/>
      <c r="BD21" s="846"/>
      <c r="BE21" s="774"/>
      <c r="BF21" s="777"/>
      <c r="BG21" s="944"/>
      <c r="BH21" s="774"/>
      <c r="BI21" s="774"/>
      <c r="BJ21" s="767"/>
      <c r="BK21" s="720"/>
      <c r="BL21" s="720"/>
      <c r="BN21" s="722"/>
      <c r="BO21" s="713"/>
      <c r="BP21" s="823"/>
      <c r="BQ21" s="846"/>
      <c r="BR21" s="774"/>
      <c r="BS21" s="777"/>
      <c r="BT21" s="823"/>
      <c r="BU21" s="886"/>
      <c r="BV21" s="774"/>
      <c r="BW21" s="767"/>
      <c r="BX21" s="758"/>
      <c r="BY21" s="690"/>
      <c r="BZ21" s="682"/>
      <c r="CA21" s="690"/>
      <c r="CB21" s="682"/>
      <c r="CC21" s="690"/>
      <c r="CD21" s="682"/>
      <c r="CE21" s="690"/>
      <c r="CF21" s="682"/>
      <c r="CG21" s="690"/>
      <c r="CH21" s="682"/>
      <c r="CI21" s="690"/>
      <c r="CJ21" s="682"/>
      <c r="CK21" s="690"/>
      <c r="CL21" s="682"/>
      <c r="CM21" s="690"/>
      <c r="CN21" s="682"/>
      <c r="CO21" s="690"/>
      <c r="CP21" s="682"/>
      <c r="CQ21" s="690"/>
      <c r="CR21" s="682"/>
      <c r="CS21" s="685"/>
      <c r="CT21" s="695"/>
      <c r="CU21" s="935"/>
      <c r="CV21" s="676"/>
      <c r="CW21" s="679"/>
      <c r="CX21" s="676"/>
      <c r="CY21" s="679"/>
      <c r="CZ21" s="676"/>
      <c r="DA21" s="679"/>
      <c r="DB21" s="676"/>
      <c r="DC21" s="679"/>
      <c r="DD21" s="676"/>
      <c r="DE21" s="937"/>
      <c r="DF21" s="676"/>
      <c r="DG21" s="762"/>
      <c r="DH21" s="195"/>
      <c r="DI21" s="691" t="s">
        <v>365</v>
      </c>
      <c r="DJ21" s="664" t="s">
        <v>112</v>
      </c>
      <c r="DK21" s="664" t="s">
        <v>110</v>
      </c>
      <c r="DL21" s="666" t="s">
        <v>111</v>
      </c>
      <c r="DM21" s="668" t="s">
        <v>304</v>
      </c>
      <c r="DN21" s="67"/>
      <c r="DO21" s="741"/>
      <c r="DP21" s="741"/>
      <c r="DQ21" s="742"/>
      <c r="DR21" s="742"/>
      <c r="DS21" s="64"/>
      <c r="DT21" s="67"/>
      <c r="EB21" s="731" t="s">
        <v>112</v>
      </c>
      <c r="EC21" s="733" t="s">
        <v>113</v>
      </c>
      <c r="ED21" s="735" t="s">
        <v>29</v>
      </c>
      <c r="EE21" s="737" t="s">
        <v>114</v>
      </c>
      <c r="EF21" s="739" t="s">
        <v>115</v>
      </c>
    </row>
    <row r="22" spans="1:143" ht="10.95" customHeight="1" thickBot="1" x14ac:dyDescent="0.2">
      <c r="A22" s="723"/>
      <c r="B22" s="713"/>
      <c r="C22" s="68">
        <v>10</v>
      </c>
      <c r="D22" s="69"/>
      <c r="E22" s="222">
        <v>2</v>
      </c>
      <c r="F22" s="223">
        <v>2</v>
      </c>
      <c r="G22" s="224">
        <v>2</v>
      </c>
      <c r="H22" s="250">
        <v>2</v>
      </c>
      <c r="I22" s="223">
        <v>2</v>
      </c>
      <c r="J22" s="223">
        <v>2</v>
      </c>
      <c r="K22" s="224">
        <v>2</v>
      </c>
      <c r="L22" s="71">
        <v>2</v>
      </c>
      <c r="M22" s="250">
        <v>2</v>
      </c>
      <c r="N22" s="223">
        <v>2</v>
      </c>
      <c r="O22" s="223">
        <v>2</v>
      </c>
      <c r="P22" s="223">
        <v>2</v>
      </c>
      <c r="Q22" s="224">
        <v>2</v>
      </c>
      <c r="R22" s="250">
        <v>2</v>
      </c>
      <c r="S22" s="223">
        <v>2</v>
      </c>
      <c r="T22" s="223">
        <v>2</v>
      </c>
      <c r="U22" s="224">
        <v>2</v>
      </c>
      <c r="V22" s="250">
        <v>2</v>
      </c>
      <c r="W22" s="223">
        <v>2</v>
      </c>
      <c r="X22" s="224">
        <v>2</v>
      </c>
      <c r="Y22" s="250">
        <v>2</v>
      </c>
      <c r="Z22" s="223">
        <v>2</v>
      </c>
      <c r="AA22" s="223">
        <v>2</v>
      </c>
      <c r="AB22" s="224">
        <v>2</v>
      </c>
      <c r="AC22" s="250">
        <v>2</v>
      </c>
      <c r="AD22" s="223">
        <v>2</v>
      </c>
      <c r="AE22" s="224">
        <v>2</v>
      </c>
      <c r="AF22" s="250">
        <v>2</v>
      </c>
      <c r="AG22" s="223">
        <v>2</v>
      </c>
      <c r="AH22" s="224">
        <v>2</v>
      </c>
      <c r="AI22" s="250">
        <v>2</v>
      </c>
      <c r="AJ22" s="223">
        <v>2</v>
      </c>
      <c r="AK22" s="224">
        <v>2</v>
      </c>
      <c r="AL22" s="250">
        <v>2</v>
      </c>
      <c r="AM22" s="281">
        <v>2</v>
      </c>
      <c r="AN22" s="462">
        <v>2</v>
      </c>
      <c r="AO22" s="463">
        <v>2</v>
      </c>
      <c r="AP22" s="475">
        <v>2</v>
      </c>
      <c r="AQ22" s="476">
        <v>2</v>
      </c>
      <c r="AR22" s="463">
        <v>2</v>
      </c>
      <c r="AS22" s="475">
        <v>2</v>
      </c>
      <c r="AT22" s="476">
        <v>2</v>
      </c>
      <c r="AU22" s="475">
        <v>2</v>
      </c>
      <c r="AV22" s="476">
        <v>2</v>
      </c>
      <c r="AW22" s="475">
        <v>2</v>
      </c>
      <c r="AX22" s="476">
        <v>2</v>
      </c>
      <c r="AY22" s="463">
        <v>2</v>
      </c>
      <c r="AZ22" s="475">
        <v>2</v>
      </c>
      <c r="BA22" s="501">
        <v>2</v>
      </c>
      <c r="BB22" s="502">
        <v>2</v>
      </c>
      <c r="BC22" s="70">
        <v>70</v>
      </c>
      <c r="BD22" s="72"/>
      <c r="BE22" s="74">
        <v>30</v>
      </c>
      <c r="BF22" s="69"/>
      <c r="BG22" s="70">
        <v>14</v>
      </c>
      <c r="BH22" s="72">
        <v>38</v>
      </c>
      <c r="BI22" s="72">
        <v>22</v>
      </c>
      <c r="BJ22" s="73">
        <v>26</v>
      </c>
      <c r="BK22" s="75">
        <v>100</v>
      </c>
      <c r="BL22" s="75"/>
      <c r="BN22" s="723"/>
      <c r="BO22" s="713"/>
      <c r="BP22" s="537">
        <f>BC22</f>
        <v>70</v>
      </c>
      <c r="BQ22" s="538"/>
      <c r="BR22" s="539">
        <f>BE22</f>
        <v>30</v>
      </c>
      <c r="BS22" s="540"/>
      <c r="BT22" s="537">
        <f>BG22</f>
        <v>14</v>
      </c>
      <c r="BU22" s="538">
        <f>BH22</f>
        <v>38</v>
      </c>
      <c r="BV22" s="538">
        <f t="shared" ref="BV22:BW22" si="0">BI22</f>
        <v>22</v>
      </c>
      <c r="BW22" s="541">
        <f t="shared" si="0"/>
        <v>26</v>
      </c>
      <c r="BX22" s="544">
        <v>6</v>
      </c>
      <c r="BY22" s="545"/>
      <c r="BZ22" s="546">
        <v>8</v>
      </c>
      <c r="CA22" s="545"/>
      <c r="CB22" s="546">
        <v>2</v>
      </c>
      <c r="CC22" s="545"/>
      <c r="CD22" s="546">
        <v>10</v>
      </c>
      <c r="CE22" s="545"/>
      <c r="CF22" s="546">
        <v>8</v>
      </c>
      <c r="CG22" s="545"/>
      <c r="CH22" s="546">
        <v>6</v>
      </c>
      <c r="CI22" s="545"/>
      <c r="CJ22" s="546">
        <v>8</v>
      </c>
      <c r="CK22" s="545"/>
      <c r="CL22" s="546">
        <v>6</v>
      </c>
      <c r="CM22" s="545"/>
      <c r="CN22" s="546">
        <v>6</v>
      </c>
      <c r="CO22" s="545"/>
      <c r="CP22" s="546">
        <v>6</v>
      </c>
      <c r="CQ22" s="545"/>
      <c r="CR22" s="546">
        <v>4</v>
      </c>
      <c r="CS22" s="547"/>
      <c r="CT22" s="542">
        <v>6</v>
      </c>
      <c r="CU22" s="548"/>
      <c r="CV22" s="550">
        <v>6</v>
      </c>
      <c r="CW22" s="548"/>
      <c r="CX22" s="550">
        <v>4</v>
      </c>
      <c r="CY22" s="548"/>
      <c r="CZ22" s="550">
        <v>4</v>
      </c>
      <c r="DA22" s="548"/>
      <c r="DB22" s="550">
        <v>6</v>
      </c>
      <c r="DC22" s="548"/>
      <c r="DD22" s="550">
        <v>2</v>
      </c>
      <c r="DE22" s="543"/>
      <c r="DF22" s="550">
        <v>2</v>
      </c>
      <c r="DG22" s="551"/>
      <c r="DH22" s="204"/>
      <c r="DI22" s="692"/>
      <c r="DJ22" s="665"/>
      <c r="DK22" s="665"/>
      <c r="DL22" s="667"/>
      <c r="DM22" s="669"/>
      <c r="DN22" s="67"/>
      <c r="DO22" s="741" t="s">
        <v>116</v>
      </c>
      <c r="DP22" s="741"/>
      <c r="DQ22" s="742">
        <f>EM27</f>
        <v>0</v>
      </c>
      <c r="DR22" s="742"/>
      <c r="DS22" s="64"/>
      <c r="DT22" s="67"/>
      <c r="EB22" s="732"/>
      <c r="EC22" s="734"/>
      <c r="ED22" s="736"/>
      <c r="EE22" s="738"/>
      <c r="EF22" s="740"/>
    </row>
    <row r="23" spans="1:143" ht="13.2" customHeight="1" x14ac:dyDescent="0.2">
      <c r="A23" s="77">
        <v>1</v>
      </c>
      <c r="B23" s="78">
        <f>国語!B23</f>
        <v>0</v>
      </c>
      <c r="C23" s="79">
        <f>アンケート集計!AU4</f>
        <v>0</v>
      </c>
      <c r="D23" s="339" t="str">
        <f>IF(C23&gt;=10,"A",IF(C23&gt;=4,"B","C"))</f>
        <v>C</v>
      </c>
      <c r="E23" s="225"/>
      <c r="F23" s="226"/>
      <c r="G23" s="227"/>
      <c r="H23" s="251"/>
      <c r="I23" s="226"/>
      <c r="J23" s="226"/>
      <c r="K23" s="227"/>
      <c r="L23" s="80"/>
      <c r="M23" s="251"/>
      <c r="N23" s="226"/>
      <c r="O23" s="226"/>
      <c r="P23" s="226"/>
      <c r="Q23" s="227"/>
      <c r="R23" s="251"/>
      <c r="S23" s="226"/>
      <c r="T23" s="226"/>
      <c r="U23" s="227"/>
      <c r="V23" s="251"/>
      <c r="W23" s="226"/>
      <c r="X23" s="227"/>
      <c r="Y23" s="251"/>
      <c r="Z23" s="226"/>
      <c r="AA23" s="226"/>
      <c r="AB23" s="227"/>
      <c r="AC23" s="251"/>
      <c r="AD23" s="226"/>
      <c r="AE23" s="227"/>
      <c r="AF23" s="251"/>
      <c r="AG23" s="226"/>
      <c r="AH23" s="227"/>
      <c r="AI23" s="251"/>
      <c r="AJ23" s="226"/>
      <c r="AK23" s="227"/>
      <c r="AL23" s="251"/>
      <c r="AM23" s="282"/>
      <c r="AN23" s="225"/>
      <c r="AO23" s="226"/>
      <c r="AP23" s="227"/>
      <c r="AQ23" s="251"/>
      <c r="AR23" s="226"/>
      <c r="AS23" s="227"/>
      <c r="AT23" s="251"/>
      <c r="AU23" s="227"/>
      <c r="AV23" s="251"/>
      <c r="AW23" s="227"/>
      <c r="AX23" s="251"/>
      <c r="AY23" s="226"/>
      <c r="AZ23" s="227"/>
      <c r="BA23" s="82"/>
      <c r="BB23" s="82"/>
      <c r="BC23" s="83">
        <f>SUM(E23:AM23)*2</f>
        <v>0</v>
      </c>
      <c r="BD23" s="148" t="str">
        <f>IF(BC23&gt;=62,"A",IF(BC23&gt;=39,"B","C"))</f>
        <v>C</v>
      </c>
      <c r="BE23" s="84">
        <f>SUM(AN23:BB23)*2</f>
        <v>0</v>
      </c>
      <c r="BF23" s="147" t="str">
        <f>IF(BE23&gt;=27,"A",IF(BE23&gt;=16,"B","C"))</f>
        <v>C</v>
      </c>
      <c r="BG23" s="83">
        <f>SUM(R23:U23)*2+SUM(AT23:AU23)*2+BB23*2</f>
        <v>0</v>
      </c>
      <c r="BH23" s="84">
        <f>SUM(M23:Q23)*2+SUM(AC23:AE23)*2+SUM(AI23:AK23)*2+SUM(AQ23:AS23)*2+SUM(AV23:AZ23)*2</f>
        <v>0</v>
      </c>
      <c r="BI23" s="84">
        <f>SUM(H23:K23)*2+SUM(Y23:AB23)*2+SUM(AF23:AH23)*2</f>
        <v>0</v>
      </c>
      <c r="BJ23" s="85">
        <f>SUM(E23:G23)*2+L23*2+SUM(V23:X23)*2+SUM(AL23:AP23)*2+BA23*2</f>
        <v>0</v>
      </c>
      <c r="BK23" s="86">
        <f t="shared" ref="BK23:BK62" si="1">BC23+BE23</f>
        <v>0</v>
      </c>
      <c r="BL23" s="506">
        <f>(BK23-$BK$65)/$BL$65*10+50</f>
        <v>-0.53224796493424975</v>
      </c>
      <c r="BM23" s="198"/>
      <c r="BN23" s="77">
        <f>A23</f>
        <v>1</v>
      </c>
      <c r="BO23" s="78">
        <f>B23</f>
        <v>0</v>
      </c>
      <c r="BP23" s="552">
        <f>BC23/70*100</f>
        <v>0</v>
      </c>
      <c r="BQ23" s="553" t="str">
        <f t="shared" ref="BQ23:BS38" si="2">BD23</f>
        <v>C</v>
      </c>
      <c r="BR23" s="553">
        <f>BE23/30*100</f>
        <v>0</v>
      </c>
      <c r="BS23" s="554" t="str">
        <f t="shared" si="2"/>
        <v>C</v>
      </c>
      <c r="BT23" s="552">
        <f>BG23/14*100</f>
        <v>0</v>
      </c>
      <c r="BU23" s="553">
        <f>BH23/38*100</f>
        <v>0</v>
      </c>
      <c r="BV23" s="553">
        <f>BI23/22*100</f>
        <v>0</v>
      </c>
      <c r="BW23" s="554">
        <f>BJ23/26*100</f>
        <v>0</v>
      </c>
      <c r="BX23" s="555">
        <f>SUM(E23:G23)*2</f>
        <v>0</v>
      </c>
      <c r="BY23" s="557">
        <f>BX23/6*100</f>
        <v>0</v>
      </c>
      <c r="BZ23" s="558">
        <f>SUM(H23:K23)*2</f>
        <v>0</v>
      </c>
      <c r="CA23" s="557">
        <f>BZ23/8*100</f>
        <v>0</v>
      </c>
      <c r="CB23" s="558">
        <f>L23*2</f>
        <v>0</v>
      </c>
      <c r="CC23" s="557">
        <f>CB23/2*100</f>
        <v>0</v>
      </c>
      <c r="CD23" s="558">
        <f>SUM(M23:Q23)*2</f>
        <v>0</v>
      </c>
      <c r="CE23" s="557">
        <f>CD23/10*100</f>
        <v>0</v>
      </c>
      <c r="CF23" s="558">
        <f>SUM(R23:U23)*2</f>
        <v>0</v>
      </c>
      <c r="CG23" s="557">
        <f>CF23/8*100</f>
        <v>0</v>
      </c>
      <c r="CH23" s="558">
        <f>SUM(V23:X23)*2</f>
        <v>0</v>
      </c>
      <c r="CI23" s="557">
        <f>CH23/6*100</f>
        <v>0</v>
      </c>
      <c r="CJ23" s="558">
        <f>SUM(Y23:AB23)*2</f>
        <v>0</v>
      </c>
      <c r="CK23" s="557">
        <f>CJ23/8*100</f>
        <v>0</v>
      </c>
      <c r="CL23" s="558">
        <f>SUM(AC23:AE23)*2</f>
        <v>0</v>
      </c>
      <c r="CM23" s="557">
        <f>CL23/6*100</f>
        <v>0</v>
      </c>
      <c r="CN23" s="558">
        <f>SUM(AF23:AH23)*2</f>
        <v>0</v>
      </c>
      <c r="CO23" s="557">
        <f>CN23/6*100</f>
        <v>0</v>
      </c>
      <c r="CP23" s="558">
        <f>SUM(AI23:AK23)*2</f>
        <v>0</v>
      </c>
      <c r="CQ23" s="557">
        <f>CP23/6*100</f>
        <v>0</v>
      </c>
      <c r="CR23" s="558">
        <f>SUM(AL23:AM23)*2</f>
        <v>0</v>
      </c>
      <c r="CS23" s="556">
        <f>CR23/4*100</f>
        <v>0</v>
      </c>
      <c r="CT23" s="555">
        <f>SUM(AN23:AP23)*2</f>
        <v>0</v>
      </c>
      <c r="CU23" s="557">
        <f>CT23/6*100</f>
        <v>0</v>
      </c>
      <c r="CV23" s="558">
        <f>SUM(AQ23:AS23)*2</f>
        <v>0</v>
      </c>
      <c r="CW23" s="557">
        <f>CV23/6*100</f>
        <v>0</v>
      </c>
      <c r="CX23" s="558">
        <f>SUM(AT23:AU23)*2</f>
        <v>0</v>
      </c>
      <c r="CY23" s="557">
        <f>CX23/4*100</f>
        <v>0</v>
      </c>
      <c r="CZ23" s="558">
        <f>SUM(AV23:AW23)*2</f>
        <v>0</v>
      </c>
      <c r="DA23" s="557">
        <f>CZ23/4*100</f>
        <v>0</v>
      </c>
      <c r="DB23" s="558">
        <f>SUM(AX23:AZ23)*2</f>
        <v>0</v>
      </c>
      <c r="DC23" s="557">
        <f>DB23/6*100</f>
        <v>0</v>
      </c>
      <c r="DD23" s="558">
        <f>BA23*2</f>
        <v>0</v>
      </c>
      <c r="DE23" s="556">
        <f>DD23/2*100</f>
        <v>0</v>
      </c>
      <c r="DF23" s="558">
        <f>BB23*2</f>
        <v>0</v>
      </c>
      <c r="DG23" s="560">
        <f>DF23/2*100</f>
        <v>0</v>
      </c>
      <c r="DH23" s="199"/>
      <c r="DI23" s="333">
        <v>1</v>
      </c>
      <c r="DJ23" s="334">
        <f>A23</f>
        <v>1</v>
      </c>
      <c r="DK23" s="349">
        <f>B23</f>
        <v>0</v>
      </c>
      <c r="DL23" s="291">
        <f>BK23</f>
        <v>0</v>
      </c>
      <c r="DM23" s="210">
        <f>BL23</f>
        <v>-0.53224796493424975</v>
      </c>
      <c r="DN23" s="90"/>
      <c r="DO23" s="741"/>
      <c r="DP23" s="741"/>
      <c r="DQ23" s="742"/>
      <c r="DR23" s="742"/>
      <c r="DS23" s="37"/>
      <c r="DT23" s="37"/>
      <c r="EB23" s="343">
        <f>A23</f>
        <v>1</v>
      </c>
      <c r="EC23" s="346">
        <f>B23</f>
        <v>0</v>
      </c>
      <c r="ED23" s="212">
        <f>BK23</f>
        <v>0</v>
      </c>
      <c r="EE23" s="295">
        <f>BK23-$BK$64</f>
        <v>0</v>
      </c>
      <c r="EF23" s="296">
        <f>EE23^2</f>
        <v>0</v>
      </c>
      <c r="EH23" s="730" t="s">
        <v>117</v>
      </c>
      <c r="EI23" s="730"/>
      <c r="EJ23" s="730"/>
      <c r="EK23" s="94"/>
      <c r="EL23" s="94"/>
      <c r="EM23" s="94"/>
    </row>
    <row r="24" spans="1:143" ht="13.2" customHeight="1" x14ac:dyDescent="0.2">
      <c r="A24" s="95">
        <v>2</v>
      </c>
      <c r="B24" s="96">
        <f>国語!B24</f>
        <v>0</v>
      </c>
      <c r="C24" s="97">
        <f>アンケート集計!AU5</f>
        <v>0</v>
      </c>
      <c r="D24" s="422" t="str">
        <f>IF(C24&gt;=10,"A",IF(C24&gt;=4,"B","C"))</f>
        <v>C</v>
      </c>
      <c r="E24" s="228"/>
      <c r="F24" s="229"/>
      <c r="G24" s="230"/>
      <c r="H24" s="252"/>
      <c r="I24" s="229"/>
      <c r="J24" s="229"/>
      <c r="K24" s="230"/>
      <c r="L24" s="98"/>
      <c r="M24" s="252"/>
      <c r="N24" s="229"/>
      <c r="O24" s="229"/>
      <c r="P24" s="229"/>
      <c r="Q24" s="230"/>
      <c r="R24" s="252"/>
      <c r="S24" s="229"/>
      <c r="T24" s="229"/>
      <c r="U24" s="230"/>
      <c r="V24" s="252"/>
      <c r="W24" s="229"/>
      <c r="X24" s="230"/>
      <c r="Y24" s="252"/>
      <c r="Z24" s="229"/>
      <c r="AA24" s="229"/>
      <c r="AB24" s="230"/>
      <c r="AC24" s="252"/>
      <c r="AD24" s="229"/>
      <c r="AE24" s="230"/>
      <c r="AF24" s="252"/>
      <c r="AG24" s="229"/>
      <c r="AH24" s="230"/>
      <c r="AI24" s="252"/>
      <c r="AJ24" s="229"/>
      <c r="AK24" s="230"/>
      <c r="AL24" s="252"/>
      <c r="AM24" s="283"/>
      <c r="AN24" s="228"/>
      <c r="AO24" s="229"/>
      <c r="AP24" s="230"/>
      <c r="AQ24" s="252"/>
      <c r="AR24" s="229"/>
      <c r="AS24" s="230"/>
      <c r="AT24" s="252"/>
      <c r="AU24" s="230"/>
      <c r="AV24" s="252"/>
      <c r="AW24" s="230"/>
      <c r="AX24" s="252"/>
      <c r="AY24" s="229"/>
      <c r="AZ24" s="230"/>
      <c r="BA24" s="100"/>
      <c r="BB24" s="100"/>
      <c r="BC24" s="101">
        <f>SUM(E24:AM24)*2</f>
        <v>0</v>
      </c>
      <c r="BD24" s="360" t="str">
        <f>IF(BC24&gt;=62,"A",IF(BC24&gt;=39,"B","C"))</f>
        <v>C</v>
      </c>
      <c r="BE24" s="102">
        <f>SUM(AN24:BB24)*2</f>
        <v>0</v>
      </c>
      <c r="BF24" s="361" t="str">
        <f>IF(BE24&gt;=27,"A",IF(BE24&gt;=16,"B","C"))</f>
        <v>C</v>
      </c>
      <c r="BG24" s="101">
        <f>SUM(R24:U24)*2+SUM(AT24:AU24)*2+BB24*2</f>
        <v>0</v>
      </c>
      <c r="BH24" s="102">
        <f>SUM(M24:Q24)*2+SUM(AC24:AE24)*2+SUM(AI24:AK24)*2+SUM(AQ24:AS24)*2+SUM(AV24:AZ24)*2</f>
        <v>0</v>
      </c>
      <c r="BI24" s="102">
        <f>SUM(H24:K24)*2+SUM(Y24:AB24)*2+SUM(AF24:AH24)*2</f>
        <v>0</v>
      </c>
      <c r="BJ24" s="103">
        <f>SUM(E24:G24)*2+L24*2+SUM(V24:X24)*2+SUM(AL24:AP24)*2+BA24*2</f>
        <v>0</v>
      </c>
      <c r="BK24" s="104">
        <f t="shared" si="1"/>
        <v>0</v>
      </c>
      <c r="BL24" s="507">
        <f>(BK24-$BK$65)/$BL$65*10+50</f>
        <v>-0.53224796493424975</v>
      </c>
      <c r="BM24" s="198"/>
      <c r="BN24" s="95">
        <f>A24</f>
        <v>2</v>
      </c>
      <c r="BO24" s="96">
        <f t="shared" ref="BO24:BO62" si="3">B24</f>
        <v>0</v>
      </c>
      <c r="BP24" s="561">
        <f>BC24/70*100</f>
        <v>0</v>
      </c>
      <c r="BQ24" s="562" t="str">
        <f t="shared" si="2"/>
        <v>C</v>
      </c>
      <c r="BR24" s="562">
        <f>BE24/30*100</f>
        <v>0</v>
      </c>
      <c r="BS24" s="563" t="str">
        <f t="shared" si="2"/>
        <v>C</v>
      </c>
      <c r="BT24" s="561">
        <f>BG24/14*100</f>
        <v>0</v>
      </c>
      <c r="BU24" s="562">
        <f>BH24/38*100</f>
        <v>0</v>
      </c>
      <c r="BV24" s="562">
        <f>BI24/22*100</f>
        <v>0</v>
      </c>
      <c r="BW24" s="563">
        <f>BJ24/26*100</f>
        <v>0</v>
      </c>
      <c r="BX24" s="585">
        <f>SUM(E24:G24)*2</f>
        <v>0</v>
      </c>
      <c r="BY24" s="586">
        <f>BX24/6*100</f>
        <v>0</v>
      </c>
      <c r="BZ24" s="587">
        <f>SUM(H24:K24)*2</f>
        <v>0</v>
      </c>
      <c r="CA24" s="586">
        <f>BZ24/8*100</f>
        <v>0</v>
      </c>
      <c r="CB24" s="587">
        <f>L24*2</f>
        <v>0</v>
      </c>
      <c r="CC24" s="586">
        <f>CB24/2*100</f>
        <v>0</v>
      </c>
      <c r="CD24" s="567">
        <f>SUM(M24:Q24)*2</f>
        <v>0</v>
      </c>
      <c r="CE24" s="566">
        <f>CD24/10*100</f>
        <v>0</v>
      </c>
      <c r="CF24" s="567">
        <f>SUM(R24:U24)*2</f>
        <v>0</v>
      </c>
      <c r="CG24" s="566">
        <f>CF24/8*100</f>
        <v>0</v>
      </c>
      <c r="CH24" s="567">
        <f>SUM(V24:X24)*2</f>
        <v>0</v>
      </c>
      <c r="CI24" s="566">
        <f>CH24/6*100</f>
        <v>0</v>
      </c>
      <c r="CJ24" s="567">
        <f>SUM(Y24:AB24)*2</f>
        <v>0</v>
      </c>
      <c r="CK24" s="566">
        <f>CJ24/8*100</f>
        <v>0</v>
      </c>
      <c r="CL24" s="567">
        <f>SUM(AC24:AE24)*2</f>
        <v>0</v>
      </c>
      <c r="CM24" s="566">
        <f>CL24/6*100</f>
        <v>0</v>
      </c>
      <c r="CN24" s="567">
        <f>SUM(AF24:AH24)*2</f>
        <v>0</v>
      </c>
      <c r="CO24" s="566">
        <f>CN24/6*100</f>
        <v>0</v>
      </c>
      <c r="CP24" s="567">
        <f>SUM(AI24:AK24)*2</f>
        <v>0</v>
      </c>
      <c r="CQ24" s="566">
        <f>CP24/6*100</f>
        <v>0</v>
      </c>
      <c r="CR24" s="567">
        <f>SUM(AL24:AM24)*2</f>
        <v>0</v>
      </c>
      <c r="CS24" s="565">
        <f>CR24/4*100</f>
        <v>0</v>
      </c>
      <c r="CT24" s="564">
        <f>SUM(AN24:AP24)*2</f>
        <v>0</v>
      </c>
      <c r="CU24" s="566">
        <f>CT24/6*100</f>
        <v>0</v>
      </c>
      <c r="CV24" s="567">
        <f>SUM(AQ24:AS24)*2</f>
        <v>0</v>
      </c>
      <c r="CW24" s="566">
        <f>CV24/6*100</f>
        <v>0</v>
      </c>
      <c r="CX24" s="567">
        <f>SUM(AT24:AU24)*2</f>
        <v>0</v>
      </c>
      <c r="CY24" s="566">
        <f>CX24/4*100</f>
        <v>0</v>
      </c>
      <c r="CZ24" s="567">
        <f>SUM(AV24:AW24)*2</f>
        <v>0</v>
      </c>
      <c r="DA24" s="566">
        <f>CZ24/4*100</f>
        <v>0</v>
      </c>
      <c r="DB24" s="567">
        <f>SUM(AX24:AZ24)*2</f>
        <v>0</v>
      </c>
      <c r="DC24" s="566">
        <f>DB24/6*100</f>
        <v>0</v>
      </c>
      <c r="DD24" s="567">
        <f>BA24*2</f>
        <v>0</v>
      </c>
      <c r="DE24" s="565">
        <f>DD24/2*100</f>
        <v>0</v>
      </c>
      <c r="DF24" s="567">
        <f>BB24*2</f>
        <v>0</v>
      </c>
      <c r="DG24" s="569">
        <f>DF24/2*100</f>
        <v>0</v>
      </c>
      <c r="DH24" s="199"/>
      <c r="DI24" s="335">
        <v>2</v>
      </c>
      <c r="DJ24" s="334">
        <f t="shared" ref="DJ24:DJ62" si="4">A24</f>
        <v>2</v>
      </c>
      <c r="DK24" s="354">
        <f t="shared" ref="DK24:DK62" si="5">B24</f>
        <v>0</v>
      </c>
      <c r="DL24" s="105">
        <f t="shared" ref="DL24:DL62" si="6">BK24</f>
        <v>0</v>
      </c>
      <c r="DM24" s="292">
        <f t="shared" ref="DM24:DM62" si="7">BL24</f>
        <v>-0.53224796493424975</v>
      </c>
      <c r="DN24" s="90"/>
      <c r="DO24" s="743" t="s">
        <v>241</v>
      </c>
      <c r="DP24" s="743"/>
      <c r="DQ24" s="743"/>
      <c r="DR24" s="743"/>
      <c r="DS24" s="37"/>
      <c r="DT24" s="37"/>
      <c r="EB24" s="344">
        <f>A24</f>
        <v>2</v>
      </c>
      <c r="EC24" s="347">
        <f>B24</f>
        <v>0</v>
      </c>
      <c r="ED24" s="4">
        <f t="shared" ref="ED24:ED62" si="8">BK24</f>
        <v>0</v>
      </c>
      <c r="EE24" s="106">
        <f t="shared" ref="EE24:EE62" si="9">BK24-$BK$64</f>
        <v>0</v>
      </c>
      <c r="EF24" s="107">
        <f t="shared" ref="EF24:EF62" si="10">EE24^2</f>
        <v>0</v>
      </c>
      <c r="EH24" s="94"/>
      <c r="EI24" s="94"/>
      <c r="EJ24" s="94"/>
      <c r="EK24" s="94"/>
      <c r="EL24" s="94"/>
      <c r="EM24" s="94"/>
    </row>
    <row r="25" spans="1:143" ht="13.2" customHeight="1" thickBot="1" x14ac:dyDescent="0.25">
      <c r="A25" s="55">
        <v>3</v>
      </c>
      <c r="B25" s="108">
        <f>国語!B25</f>
        <v>0</v>
      </c>
      <c r="C25" s="109">
        <f>アンケート集計!AU6</f>
        <v>0</v>
      </c>
      <c r="D25" s="23" t="str">
        <f t="shared" ref="D25:D62" si="11">IF(C25&gt;=10,"A",IF(C25&gt;=4,"B","C"))</f>
        <v>C</v>
      </c>
      <c r="E25" s="231"/>
      <c r="F25" s="232"/>
      <c r="G25" s="233"/>
      <c r="H25" s="253"/>
      <c r="I25" s="232"/>
      <c r="J25" s="232"/>
      <c r="K25" s="233"/>
      <c r="L25" s="110"/>
      <c r="M25" s="253"/>
      <c r="N25" s="232"/>
      <c r="O25" s="232"/>
      <c r="P25" s="232"/>
      <c r="Q25" s="233"/>
      <c r="R25" s="253"/>
      <c r="S25" s="232"/>
      <c r="T25" s="232"/>
      <c r="U25" s="233"/>
      <c r="V25" s="253"/>
      <c r="W25" s="232"/>
      <c r="X25" s="233"/>
      <c r="Y25" s="253"/>
      <c r="Z25" s="232"/>
      <c r="AA25" s="232"/>
      <c r="AB25" s="233"/>
      <c r="AC25" s="253"/>
      <c r="AD25" s="232"/>
      <c r="AE25" s="233"/>
      <c r="AF25" s="253"/>
      <c r="AG25" s="232"/>
      <c r="AH25" s="233"/>
      <c r="AI25" s="253"/>
      <c r="AJ25" s="232"/>
      <c r="AK25" s="233"/>
      <c r="AL25" s="253"/>
      <c r="AM25" s="284"/>
      <c r="AN25" s="231"/>
      <c r="AO25" s="232"/>
      <c r="AP25" s="233"/>
      <c r="AQ25" s="253"/>
      <c r="AR25" s="232"/>
      <c r="AS25" s="233"/>
      <c r="AT25" s="253"/>
      <c r="AU25" s="233"/>
      <c r="AV25" s="253"/>
      <c r="AW25" s="233"/>
      <c r="AX25" s="253"/>
      <c r="AY25" s="232"/>
      <c r="AZ25" s="233"/>
      <c r="BA25" s="112"/>
      <c r="BB25" s="112"/>
      <c r="BC25" s="113">
        <f t="shared" ref="BC25:BC62" si="12">SUM(E25:AM25)*2</f>
        <v>0</v>
      </c>
      <c r="BD25" s="358" t="str">
        <f t="shared" ref="BD25:BD62" si="13">IF(BC25&gt;=62,"A",IF(BC25&gt;=39,"B","C"))</f>
        <v>C</v>
      </c>
      <c r="BE25" s="114">
        <f t="shared" ref="BE25:BE62" si="14">SUM(AN25:BB25)*2</f>
        <v>0</v>
      </c>
      <c r="BF25" s="359" t="str">
        <f t="shared" ref="BF25:BF62" si="15">IF(BE25&gt;=27,"A",IF(BE25&gt;=16,"B","C"))</f>
        <v>C</v>
      </c>
      <c r="BG25" s="113">
        <f t="shared" ref="BG25:BG62" si="16">SUM(R25:U25)*2+SUM(AT25:AU25)*2+BB25*2</f>
        <v>0</v>
      </c>
      <c r="BH25" s="114">
        <f t="shared" ref="BH25:BH62" si="17">SUM(M25:Q25)*2+SUM(AC25:AE25)*2+SUM(AI25:AK25)*2+SUM(AQ25:AS25)*2+SUM(AV25:AZ25)*2</f>
        <v>0</v>
      </c>
      <c r="BI25" s="114">
        <f t="shared" ref="BI25:BI62" si="18">SUM(H25:K25)*2+SUM(Y25:AB25)*2+SUM(AF25:AH25)*2</f>
        <v>0</v>
      </c>
      <c r="BJ25" s="115">
        <f t="shared" ref="BJ25:BJ62" si="19">SUM(E25:G25)*2+L25*2+SUM(V25:X25)*2+SUM(AL25:AP25)*2+BA25*2</f>
        <v>0</v>
      </c>
      <c r="BK25" s="116">
        <f t="shared" si="1"/>
        <v>0</v>
      </c>
      <c r="BL25" s="508">
        <f t="shared" ref="BL25:BL62" si="20">(BK25-$BK$65)/$BL$65*10+50</f>
        <v>-0.53224796493424975</v>
      </c>
      <c r="BM25" s="198"/>
      <c r="BN25" s="55">
        <f t="shared" ref="BN25:BN62" si="21">A25</f>
        <v>3</v>
      </c>
      <c r="BO25" s="108">
        <f t="shared" si="3"/>
        <v>0</v>
      </c>
      <c r="BP25" s="570">
        <f t="shared" ref="BP25:BP62" si="22">BC25/70*100</f>
        <v>0</v>
      </c>
      <c r="BQ25" s="571" t="str">
        <f t="shared" si="2"/>
        <v>C</v>
      </c>
      <c r="BR25" s="571">
        <f t="shared" ref="BR25:BR62" si="23">BE25/30*100</f>
        <v>0</v>
      </c>
      <c r="BS25" s="572" t="str">
        <f t="shared" si="2"/>
        <v>C</v>
      </c>
      <c r="BT25" s="570">
        <f t="shared" ref="BT25:BT62" si="24">BG25/14*100</f>
        <v>0</v>
      </c>
      <c r="BU25" s="571">
        <f t="shared" ref="BU25:BU62" si="25">BH25/38*100</f>
        <v>0</v>
      </c>
      <c r="BV25" s="571">
        <f t="shared" ref="BV25:BV62" si="26">BI25/22*100</f>
        <v>0</v>
      </c>
      <c r="BW25" s="572">
        <f t="shared" ref="BW25:BW62" si="27">BJ25/26*100</f>
        <v>0</v>
      </c>
      <c r="BX25" s="555">
        <f t="shared" ref="BX25:BX62" si="28">SUM(E25:G25)*2</f>
        <v>0</v>
      </c>
      <c r="BY25" s="557">
        <f t="shared" ref="BY25:BY62" si="29">BX25/6*100</f>
        <v>0</v>
      </c>
      <c r="BZ25" s="558">
        <f t="shared" ref="BZ25:BZ62" si="30">SUM(H25:K25)*2</f>
        <v>0</v>
      </c>
      <c r="CA25" s="557">
        <f t="shared" ref="CA25:CA62" si="31">BZ25/8*100</f>
        <v>0</v>
      </c>
      <c r="CB25" s="558">
        <f t="shared" ref="CB25:CB62" si="32">L25*2</f>
        <v>0</v>
      </c>
      <c r="CC25" s="557">
        <f t="shared" ref="CC25:CC62" si="33">CB25/2*100</f>
        <v>0</v>
      </c>
      <c r="CD25" s="558">
        <f t="shared" ref="CD25:CD62" si="34">SUM(M25:Q25)*2</f>
        <v>0</v>
      </c>
      <c r="CE25" s="557">
        <f t="shared" ref="CE25:CE62" si="35">CD25/10*100</f>
        <v>0</v>
      </c>
      <c r="CF25" s="558">
        <f t="shared" ref="CF25:CF62" si="36">SUM(R25:U25)*2</f>
        <v>0</v>
      </c>
      <c r="CG25" s="557">
        <f t="shared" ref="CG25:CG62" si="37">CF25/8*100</f>
        <v>0</v>
      </c>
      <c r="CH25" s="558">
        <f t="shared" ref="CH25:CH62" si="38">SUM(V25:X25)*2</f>
        <v>0</v>
      </c>
      <c r="CI25" s="557">
        <f t="shared" ref="CI25:CI62" si="39">CH25/6*100</f>
        <v>0</v>
      </c>
      <c r="CJ25" s="558">
        <f t="shared" ref="CJ25:CJ62" si="40">SUM(Y25:AB25)*2</f>
        <v>0</v>
      </c>
      <c r="CK25" s="557">
        <f t="shared" ref="CK25:CK62" si="41">CJ25/8*100</f>
        <v>0</v>
      </c>
      <c r="CL25" s="558">
        <f t="shared" ref="CL25:CL62" si="42">SUM(AC25:AE25)*2</f>
        <v>0</v>
      </c>
      <c r="CM25" s="557">
        <f t="shared" ref="CM25:CM62" si="43">CL25/6*100</f>
        <v>0</v>
      </c>
      <c r="CN25" s="558">
        <f t="shared" ref="CN25:CN62" si="44">SUM(AF25:AH25)*2</f>
        <v>0</v>
      </c>
      <c r="CO25" s="557">
        <f t="shared" ref="CO25:CO62" si="45">CN25/6*100</f>
        <v>0</v>
      </c>
      <c r="CP25" s="558">
        <f t="shared" ref="CP25:CP62" si="46">SUM(AI25:AK25)*2</f>
        <v>0</v>
      </c>
      <c r="CQ25" s="557">
        <f t="shared" ref="CQ25:CQ62" si="47">CP25/6*100</f>
        <v>0</v>
      </c>
      <c r="CR25" s="558">
        <f t="shared" ref="CR25:CR62" si="48">SUM(AL25:AM25)*2</f>
        <v>0</v>
      </c>
      <c r="CS25" s="556">
        <f t="shared" ref="CS25:CS62" si="49">CR25/4*100</f>
        <v>0</v>
      </c>
      <c r="CT25" s="555">
        <f t="shared" ref="CT25:CT62" si="50">SUM(AN25:AP25)*2</f>
        <v>0</v>
      </c>
      <c r="CU25" s="557">
        <f t="shared" ref="CU25:CU62" si="51">CT25/6*100</f>
        <v>0</v>
      </c>
      <c r="CV25" s="558">
        <f t="shared" ref="CV25:CV62" si="52">SUM(AQ25:AS25)*2</f>
        <v>0</v>
      </c>
      <c r="CW25" s="557">
        <f t="shared" ref="CW25:CW62" si="53">CV25/6*100</f>
        <v>0</v>
      </c>
      <c r="CX25" s="558">
        <f t="shared" ref="CX25:CX62" si="54">SUM(AT25:AU25)*2</f>
        <v>0</v>
      </c>
      <c r="CY25" s="557">
        <f t="shared" ref="CY25:CY62" si="55">CX25/4*100</f>
        <v>0</v>
      </c>
      <c r="CZ25" s="558">
        <f t="shared" ref="CZ25:CZ62" si="56">SUM(AV25:AW25)*2</f>
        <v>0</v>
      </c>
      <c r="DA25" s="557">
        <f t="shared" ref="DA25:DA62" si="57">CZ25/4*100</f>
        <v>0</v>
      </c>
      <c r="DB25" s="558">
        <f t="shared" ref="DB25:DB62" si="58">SUM(AX25:AZ25)*2</f>
        <v>0</v>
      </c>
      <c r="DC25" s="557">
        <f t="shared" ref="DC25:DC62" si="59">DB25/6*100</f>
        <v>0</v>
      </c>
      <c r="DD25" s="558">
        <f t="shared" ref="DD25:DD62" si="60">BA25*2</f>
        <v>0</v>
      </c>
      <c r="DE25" s="556">
        <f t="shared" ref="DE25:DE62" si="61">DD25/2*100</f>
        <v>0</v>
      </c>
      <c r="DF25" s="558">
        <f t="shared" ref="DF25:DF62" si="62">BB25*2</f>
        <v>0</v>
      </c>
      <c r="DG25" s="560">
        <f t="shared" ref="DG25:DG62" si="63">DF25/2*100</f>
        <v>0</v>
      </c>
      <c r="DH25" s="199"/>
      <c r="DI25" s="335">
        <v>3</v>
      </c>
      <c r="DJ25" s="334">
        <f t="shared" si="4"/>
        <v>3</v>
      </c>
      <c r="DK25" s="354">
        <f t="shared" si="5"/>
        <v>0</v>
      </c>
      <c r="DL25" s="105">
        <f t="shared" si="6"/>
        <v>0</v>
      </c>
      <c r="DM25" s="292">
        <f t="shared" si="7"/>
        <v>-0.53224796493424975</v>
      </c>
      <c r="DN25" s="90"/>
      <c r="DO25" s="743"/>
      <c r="DP25" s="743"/>
      <c r="DQ25" s="743"/>
      <c r="DR25" s="743"/>
      <c r="DS25" s="119"/>
      <c r="DT25" s="119"/>
      <c r="DU25" s="119"/>
      <c r="DV25" s="122"/>
      <c r="DW25" s="119"/>
      <c r="DX25" s="119"/>
      <c r="DY25" s="119"/>
      <c r="DZ25" s="119"/>
      <c r="EB25" s="344">
        <f t="shared" ref="EB25:EC62" si="64">A25</f>
        <v>3</v>
      </c>
      <c r="EC25" s="347">
        <f t="shared" si="64"/>
        <v>0</v>
      </c>
      <c r="ED25" s="4">
        <f t="shared" si="8"/>
        <v>0</v>
      </c>
      <c r="EE25" s="106">
        <f t="shared" si="9"/>
        <v>0</v>
      </c>
      <c r="EF25" s="107">
        <f t="shared" si="10"/>
        <v>0</v>
      </c>
      <c r="EH25" s="730" t="s">
        <v>118</v>
      </c>
      <c r="EI25" s="730"/>
      <c r="EJ25" s="730"/>
      <c r="EK25" s="730"/>
      <c r="EL25" s="117">
        <f>SUM(EF23:EF62)/$D$63</f>
        <v>0</v>
      </c>
    </row>
    <row r="26" spans="1:143" ht="13.2" customHeight="1" thickBot="1" x14ac:dyDescent="0.25">
      <c r="A26" s="95">
        <v>4</v>
      </c>
      <c r="B26" s="96">
        <f>国語!B26</f>
        <v>0</v>
      </c>
      <c r="C26" s="97">
        <f>アンケート集計!AU7</f>
        <v>0</v>
      </c>
      <c r="D26" s="422" t="str">
        <f t="shared" si="11"/>
        <v>C</v>
      </c>
      <c r="E26" s="228"/>
      <c r="F26" s="229"/>
      <c r="G26" s="230"/>
      <c r="H26" s="252"/>
      <c r="I26" s="229"/>
      <c r="J26" s="229"/>
      <c r="K26" s="230"/>
      <c r="L26" s="98"/>
      <c r="M26" s="252"/>
      <c r="N26" s="229"/>
      <c r="O26" s="229"/>
      <c r="P26" s="229"/>
      <c r="Q26" s="230"/>
      <c r="R26" s="252"/>
      <c r="S26" s="229"/>
      <c r="T26" s="229"/>
      <c r="U26" s="230"/>
      <c r="V26" s="252"/>
      <c r="W26" s="229"/>
      <c r="X26" s="230"/>
      <c r="Y26" s="252"/>
      <c r="Z26" s="229"/>
      <c r="AA26" s="229"/>
      <c r="AB26" s="230"/>
      <c r="AC26" s="252"/>
      <c r="AD26" s="229"/>
      <c r="AE26" s="230"/>
      <c r="AF26" s="252"/>
      <c r="AG26" s="229"/>
      <c r="AH26" s="230"/>
      <c r="AI26" s="252"/>
      <c r="AJ26" s="229"/>
      <c r="AK26" s="230"/>
      <c r="AL26" s="252"/>
      <c r="AM26" s="283"/>
      <c r="AN26" s="228"/>
      <c r="AO26" s="229"/>
      <c r="AP26" s="230"/>
      <c r="AQ26" s="252"/>
      <c r="AR26" s="229"/>
      <c r="AS26" s="230"/>
      <c r="AT26" s="252"/>
      <c r="AU26" s="230"/>
      <c r="AV26" s="252"/>
      <c r="AW26" s="230"/>
      <c r="AX26" s="252"/>
      <c r="AY26" s="229"/>
      <c r="AZ26" s="230"/>
      <c r="BA26" s="100"/>
      <c r="BB26" s="100"/>
      <c r="BC26" s="101">
        <f t="shared" si="12"/>
        <v>0</v>
      </c>
      <c r="BD26" s="360" t="str">
        <f t="shared" si="13"/>
        <v>C</v>
      </c>
      <c r="BE26" s="102">
        <f t="shared" si="14"/>
        <v>0</v>
      </c>
      <c r="BF26" s="361" t="str">
        <f t="shared" si="15"/>
        <v>C</v>
      </c>
      <c r="BG26" s="101">
        <f t="shared" si="16"/>
        <v>0</v>
      </c>
      <c r="BH26" s="102">
        <f t="shared" si="17"/>
        <v>0</v>
      </c>
      <c r="BI26" s="102">
        <f t="shared" si="18"/>
        <v>0</v>
      </c>
      <c r="BJ26" s="103">
        <f t="shared" si="19"/>
        <v>0</v>
      </c>
      <c r="BK26" s="104">
        <f t="shared" si="1"/>
        <v>0</v>
      </c>
      <c r="BL26" s="507">
        <f t="shared" si="20"/>
        <v>-0.53224796493424975</v>
      </c>
      <c r="BM26" s="198"/>
      <c r="BN26" s="95">
        <f t="shared" si="21"/>
        <v>4</v>
      </c>
      <c r="BO26" s="96">
        <f t="shared" si="3"/>
        <v>0</v>
      </c>
      <c r="BP26" s="561">
        <f t="shared" si="22"/>
        <v>0</v>
      </c>
      <c r="BQ26" s="562" t="str">
        <f t="shared" si="2"/>
        <v>C</v>
      </c>
      <c r="BR26" s="562">
        <f t="shared" si="23"/>
        <v>0</v>
      </c>
      <c r="BS26" s="563" t="str">
        <f t="shared" si="2"/>
        <v>C</v>
      </c>
      <c r="BT26" s="561">
        <f t="shared" si="24"/>
        <v>0</v>
      </c>
      <c r="BU26" s="562">
        <f t="shared" si="25"/>
        <v>0</v>
      </c>
      <c r="BV26" s="562">
        <f t="shared" si="26"/>
        <v>0</v>
      </c>
      <c r="BW26" s="563">
        <f t="shared" si="27"/>
        <v>0</v>
      </c>
      <c r="BX26" s="585">
        <f t="shared" si="28"/>
        <v>0</v>
      </c>
      <c r="BY26" s="586">
        <f t="shared" si="29"/>
        <v>0</v>
      </c>
      <c r="BZ26" s="587">
        <f t="shared" si="30"/>
        <v>0</v>
      </c>
      <c r="CA26" s="586">
        <f t="shared" si="31"/>
        <v>0</v>
      </c>
      <c r="CB26" s="587">
        <f t="shared" si="32"/>
        <v>0</v>
      </c>
      <c r="CC26" s="586">
        <f t="shared" si="33"/>
        <v>0</v>
      </c>
      <c r="CD26" s="567">
        <f t="shared" si="34"/>
        <v>0</v>
      </c>
      <c r="CE26" s="566">
        <f t="shared" si="35"/>
        <v>0</v>
      </c>
      <c r="CF26" s="567">
        <f t="shared" si="36"/>
        <v>0</v>
      </c>
      <c r="CG26" s="566">
        <f t="shared" si="37"/>
        <v>0</v>
      </c>
      <c r="CH26" s="567">
        <f t="shared" si="38"/>
        <v>0</v>
      </c>
      <c r="CI26" s="566">
        <f t="shared" si="39"/>
        <v>0</v>
      </c>
      <c r="CJ26" s="567">
        <f t="shared" si="40"/>
        <v>0</v>
      </c>
      <c r="CK26" s="566">
        <f t="shared" si="41"/>
        <v>0</v>
      </c>
      <c r="CL26" s="567">
        <f t="shared" si="42"/>
        <v>0</v>
      </c>
      <c r="CM26" s="566">
        <f t="shared" si="43"/>
        <v>0</v>
      </c>
      <c r="CN26" s="567">
        <f t="shared" si="44"/>
        <v>0</v>
      </c>
      <c r="CO26" s="566">
        <f t="shared" si="45"/>
        <v>0</v>
      </c>
      <c r="CP26" s="567">
        <f t="shared" si="46"/>
        <v>0</v>
      </c>
      <c r="CQ26" s="566">
        <f t="shared" si="47"/>
        <v>0</v>
      </c>
      <c r="CR26" s="567">
        <f t="shared" si="48"/>
        <v>0</v>
      </c>
      <c r="CS26" s="565">
        <f t="shared" si="49"/>
        <v>0</v>
      </c>
      <c r="CT26" s="564">
        <f t="shared" si="50"/>
        <v>0</v>
      </c>
      <c r="CU26" s="566">
        <f t="shared" si="51"/>
        <v>0</v>
      </c>
      <c r="CV26" s="567">
        <f t="shared" si="52"/>
        <v>0</v>
      </c>
      <c r="CW26" s="566">
        <f t="shared" si="53"/>
        <v>0</v>
      </c>
      <c r="CX26" s="567">
        <f t="shared" si="54"/>
        <v>0</v>
      </c>
      <c r="CY26" s="566">
        <f t="shared" si="55"/>
        <v>0</v>
      </c>
      <c r="CZ26" s="567">
        <f t="shared" si="56"/>
        <v>0</v>
      </c>
      <c r="DA26" s="566">
        <f t="shared" si="57"/>
        <v>0</v>
      </c>
      <c r="DB26" s="567">
        <f t="shared" si="58"/>
        <v>0</v>
      </c>
      <c r="DC26" s="566">
        <f t="shared" si="59"/>
        <v>0</v>
      </c>
      <c r="DD26" s="567">
        <f t="shared" si="60"/>
        <v>0</v>
      </c>
      <c r="DE26" s="565">
        <f t="shared" si="61"/>
        <v>0</v>
      </c>
      <c r="DF26" s="567">
        <f t="shared" si="62"/>
        <v>0</v>
      </c>
      <c r="DG26" s="569">
        <f t="shared" si="63"/>
        <v>0</v>
      </c>
      <c r="DH26" s="199"/>
      <c r="DI26" s="335">
        <v>4</v>
      </c>
      <c r="DJ26" s="334">
        <f t="shared" si="4"/>
        <v>4</v>
      </c>
      <c r="DK26" s="354">
        <f t="shared" si="5"/>
        <v>0</v>
      </c>
      <c r="DL26" s="105">
        <f t="shared" si="6"/>
        <v>0</v>
      </c>
      <c r="DM26" s="292">
        <f t="shared" si="7"/>
        <v>-0.53224796493424975</v>
      </c>
      <c r="DN26" s="90"/>
      <c r="DO26" s="744" t="s">
        <v>242</v>
      </c>
      <c r="DP26" s="745"/>
      <c r="DQ26" s="745" t="s">
        <v>243</v>
      </c>
      <c r="DR26" s="746"/>
      <c r="DS26" s="139"/>
      <c r="DT26" s="139"/>
      <c r="DU26" s="139"/>
      <c r="DV26" s="140"/>
      <c r="DW26" s="122"/>
      <c r="DX26" s="122"/>
      <c r="DY26" s="122"/>
      <c r="DZ26" s="122"/>
      <c r="EB26" s="344">
        <f t="shared" si="64"/>
        <v>4</v>
      </c>
      <c r="EC26" s="347">
        <f t="shared" si="64"/>
        <v>0</v>
      </c>
      <c r="ED26" s="4">
        <f t="shared" si="8"/>
        <v>0</v>
      </c>
      <c r="EE26" s="106">
        <f t="shared" si="9"/>
        <v>0</v>
      </c>
      <c r="EF26" s="107">
        <f t="shared" si="10"/>
        <v>0</v>
      </c>
      <c r="EH26" s="94"/>
      <c r="EI26" s="94"/>
      <c r="EJ26" s="94"/>
      <c r="EK26" s="94"/>
      <c r="EL26" s="94"/>
      <c r="EM26" s="94"/>
    </row>
    <row r="27" spans="1:143" ht="13.2" customHeight="1" x14ac:dyDescent="0.2">
      <c r="A27" s="55">
        <v>5</v>
      </c>
      <c r="B27" s="108">
        <f>国語!B27</f>
        <v>0</v>
      </c>
      <c r="C27" s="109">
        <f>アンケート集計!AU8</f>
        <v>0</v>
      </c>
      <c r="D27" s="23" t="str">
        <f t="shared" si="11"/>
        <v>C</v>
      </c>
      <c r="E27" s="231"/>
      <c r="F27" s="232"/>
      <c r="G27" s="233"/>
      <c r="H27" s="253"/>
      <c r="I27" s="232"/>
      <c r="J27" s="232"/>
      <c r="K27" s="233"/>
      <c r="L27" s="110"/>
      <c r="M27" s="253"/>
      <c r="N27" s="232"/>
      <c r="O27" s="232"/>
      <c r="P27" s="232"/>
      <c r="Q27" s="233"/>
      <c r="R27" s="253"/>
      <c r="S27" s="232"/>
      <c r="T27" s="232"/>
      <c r="U27" s="233"/>
      <c r="V27" s="253"/>
      <c r="W27" s="232"/>
      <c r="X27" s="233"/>
      <c r="Y27" s="253"/>
      <c r="Z27" s="232"/>
      <c r="AA27" s="232"/>
      <c r="AB27" s="233"/>
      <c r="AC27" s="253"/>
      <c r="AD27" s="232"/>
      <c r="AE27" s="233"/>
      <c r="AF27" s="253"/>
      <c r="AG27" s="232"/>
      <c r="AH27" s="233"/>
      <c r="AI27" s="253"/>
      <c r="AJ27" s="232"/>
      <c r="AK27" s="233"/>
      <c r="AL27" s="253"/>
      <c r="AM27" s="284"/>
      <c r="AN27" s="231"/>
      <c r="AO27" s="232"/>
      <c r="AP27" s="233"/>
      <c r="AQ27" s="253"/>
      <c r="AR27" s="232"/>
      <c r="AS27" s="233"/>
      <c r="AT27" s="253"/>
      <c r="AU27" s="233"/>
      <c r="AV27" s="253"/>
      <c r="AW27" s="233"/>
      <c r="AX27" s="253"/>
      <c r="AY27" s="232"/>
      <c r="AZ27" s="233"/>
      <c r="BA27" s="112"/>
      <c r="BB27" s="112"/>
      <c r="BC27" s="113">
        <f t="shared" si="12"/>
        <v>0</v>
      </c>
      <c r="BD27" s="358" t="str">
        <f t="shared" si="13"/>
        <v>C</v>
      </c>
      <c r="BE27" s="114">
        <f t="shared" si="14"/>
        <v>0</v>
      </c>
      <c r="BF27" s="359" t="str">
        <f t="shared" si="15"/>
        <v>C</v>
      </c>
      <c r="BG27" s="113">
        <f t="shared" si="16"/>
        <v>0</v>
      </c>
      <c r="BH27" s="114">
        <f t="shared" si="17"/>
        <v>0</v>
      </c>
      <c r="BI27" s="114">
        <f t="shared" si="18"/>
        <v>0</v>
      </c>
      <c r="BJ27" s="115">
        <f t="shared" si="19"/>
        <v>0</v>
      </c>
      <c r="BK27" s="116">
        <f t="shared" si="1"/>
        <v>0</v>
      </c>
      <c r="BL27" s="508">
        <f t="shared" si="20"/>
        <v>-0.53224796493424975</v>
      </c>
      <c r="BM27" s="198"/>
      <c r="BN27" s="55">
        <f t="shared" si="21"/>
        <v>5</v>
      </c>
      <c r="BO27" s="108">
        <f t="shared" si="3"/>
        <v>0</v>
      </c>
      <c r="BP27" s="570">
        <f t="shared" si="22"/>
        <v>0</v>
      </c>
      <c r="BQ27" s="571" t="str">
        <f t="shared" si="2"/>
        <v>C</v>
      </c>
      <c r="BR27" s="571">
        <f t="shared" si="23"/>
        <v>0</v>
      </c>
      <c r="BS27" s="572" t="str">
        <f t="shared" si="2"/>
        <v>C</v>
      </c>
      <c r="BT27" s="570">
        <f t="shared" si="24"/>
        <v>0</v>
      </c>
      <c r="BU27" s="571">
        <f t="shared" si="25"/>
        <v>0</v>
      </c>
      <c r="BV27" s="571">
        <f t="shared" si="26"/>
        <v>0</v>
      </c>
      <c r="BW27" s="572">
        <f t="shared" si="27"/>
        <v>0</v>
      </c>
      <c r="BX27" s="555">
        <f t="shared" si="28"/>
        <v>0</v>
      </c>
      <c r="BY27" s="557">
        <f t="shared" si="29"/>
        <v>0</v>
      </c>
      <c r="BZ27" s="558">
        <f t="shared" si="30"/>
        <v>0</v>
      </c>
      <c r="CA27" s="557">
        <f t="shared" si="31"/>
        <v>0</v>
      </c>
      <c r="CB27" s="558">
        <f t="shared" si="32"/>
        <v>0</v>
      </c>
      <c r="CC27" s="557">
        <f t="shared" si="33"/>
        <v>0</v>
      </c>
      <c r="CD27" s="558">
        <f t="shared" si="34"/>
        <v>0</v>
      </c>
      <c r="CE27" s="557">
        <f t="shared" si="35"/>
        <v>0</v>
      </c>
      <c r="CF27" s="558">
        <f t="shared" si="36"/>
        <v>0</v>
      </c>
      <c r="CG27" s="557">
        <f t="shared" si="37"/>
        <v>0</v>
      </c>
      <c r="CH27" s="558">
        <f t="shared" si="38"/>
        <v>0</v>
      </c>
      <c r="CI27" s="557">
        <f t="shared" si="39"/>
        <v>0</v>
      </c>
      <c r="CJ27" s="558">
        <f t="shared" si="40"/>
        <v>0</v>
      </c>
      <c r="CK27" s="557">
        <f t="shared" si="41"/>
        <v>0</v>
      </c>
      <c r="CL27" s="558">
        <f t="shared" si="42"/>
        <v>0</v>
      </c>
      <c r="CM27" s="557">
        <f t="shared" si="43"/>
        <v>0</v>
      </c>
      <c r="CN27" s="558">
        <f t="shared" si="44"/>
        <v>0</v>
      </c>
      <c r="CO27" s="557">
        <f t="shared" si="45"/>
        <v>0</v>
      </c>
      <c r="CP27" s="558">
        <f t="shared" si="46"/>
        <v>0</v>
      </c>
      <c r="CQ27" s="557">
        <f t="shared" si="47"/>
        <v>0</v>
      </c>
      <c r="CR27" s="558">
        <f t="shared" si="48"/>
        <v>0</v>
      </c>
      <c r="CS27" s="556">
        <f t="shared" si="49"/>
        <v>0</v>
      </c>
      <c r="CT27" s="555">
        <f t="shared" si="50"/>
        <v>0</v>
      </c>
      <c r="CU27" s="557">
        <f t="shared" si="51"/>
        <v>0</v>
      </c>
      <c r="CV27" s="558">
        <f t="shared" si="52"/>
        <v>0</v>
      </c>
      <c r="CW27" s="557">
        <f t="shared" si="53"/>
        <v>0</v>
      </c>
      <c r="CX27" s="558">
        <f t="shared" si="54"/>
        <v>0</v>
      </c>
      <c r="CY27" s="557">
        <f t="shared" si="55"/>
        <v>0</v>
      </c>
      <c r="CZ27" s="558">
        <f t="shared" si="56"/>
        <v>0</v>
      </c>
      <c r="DA27" s="557">
        <f t="shared" si="57"/>
        <v>0</v>
      </c>
      <c r="DB27" s="558">
        <f t="shared" si="58"/>
        <v>0</v>
      </c>
      <c r="DC27" s="557">
        <f t="shared" si="59"/>
        <v>0</v>
      </c>
      <c r="DD27" s="558">
        <f t="shared" si="60"/>
        <v>0</v>
      </c>
      <c r="DE27" s="556">
        <f t="shared" si="61"/>
        <v>0</v>
      </c>
      <c r="DF27" s="558">
        <f t="shared" si="62"/>
        <v>0</v>
      </c>
      <c r="DG27" s="560">
        <f t="shared" si="63"/>
        <v>0</v>
      </c>
      <c r="DH27" s="199"/>
      <c r="DI27" s="335">
        <v>5</v>
      </c>
      <c r="DJ27" s="334">
        <f t="shared" si="4"/>
        <v>5</v>
      </c>
      <c r="DK27" s="354">
        <f t="shared" si="5"/>
        <v>0</v>
      </c>
      <c r="DL27" s="105">
        <f t="shared" si="6"/>
        <v>0</v>
      </c>
      <c r="DM27" s="292">
        <f t="shared" si="7"/>
        <v>-0.53224796493424975</v>
      </c>
      <c r="DN27" s="90"/>
      <c r="DO27" s="747" t="s">
        <v>244</v>
      </c>
      <c r="DP27" s="748"/>
      <c r="DQ27" s="749">
        <f>COUNTIF($DL$23:$DL$62,"&gt;=0")-COUNTIF($DL$23:$DL$62,"&gt;=11")</f>
        <v>40</v>
      </c>
      <c r="DR27" s="750"/>
      <c r="DS27" s="119"/>
      <c r="DT27" s="119"/>
      <c r="EB27" s="344">
        <f t="shared" si="64"/>
        <v>5</v>
      </c>
      <c r="EC27" s="347">
        <f t="shared" si="64"/>
        <v>0</v>
      </c>
      <c r="ED27" s="4">
        <f t="shared" si="8"/>
        <v>0</v>
      </c>
      <c r="EE27" s="106">
        <f t="shared" si="9"/>
        <v>0</v>
      </c>
      <c r="EF27" s="107">
        <f t="shared" si="10"/>
        <v>0</v>
      </c>
      <c r="EH27" s="730" t="s">
        <v>119</v>
      </c>
      <c r="EI27" s="730"/>
      <c r="EJ27" s="730"/>
      <c r="EK27" s="730"/>
      <c r="EL27" s="730"/>
      <c r="EM27" s="120">
        <f>EL25^(1/2)</f>
        <v>0</v>
      </c>
    </row>
    <row r="28" spans="1:143" ht="13.2" customHeight="1" x14ac:dyDescent="0.2">
      <c r="A28" s="95">
        <v>6</v>
      </c>
      <c r="B28" s="96">
        <f>国語!B28</f>
        <v>0</v>
      </c>
      <c r="C28" s="97">
        <f>アンケート集計!AU9</f>
        <v>0</v>
      </c>
      <c r="D28" s="422" t="str">
        <f t="shared" si="11"/>
        <v>C</v>
      </c>
      <c r="E28" s="228"/>
      <c r="F28" s="229"/>
      <c r="G28" s="230"/>
      <c r="H28" s="252"/>
      <c r="I28" s="229"/>
      <c r="J28" s="229"/>
      <c r="K28" s="230"/>
      <c r="L28" s="98"/>
      <c r="M28" s="252"/>
      <c r="N28" s="229"/>
      <c r="O28" s="229"/>
      <c r="P28" s="229"/>
      <c r="Q28" s="230"/>
      <c r="R28" s="252"/>
      <c r="S28" s="229"/>
      <c r="T28" s="229"/>
      <c r="U28" s="230"/>
      <c r="V28" s="252"/>
      <c r="W28" s="229"/>
      <c r="X28" s="230"/>
      <c r="Y28" s="252"/>
      <c r="Z28" s="229"/>
      <c r="AA28" s="229"/>
      <c r="AB28" s="230"/>
      <c r="AC28" s="252"/>
      <c r="AD28" s="229"/>
      <c r="AE28" s="230"/>
      <c r="AF28" s="252"/>
      <c r="AG28" s="229"/>
      <c r="AH28" s="230"/>
      <c r="AI28" s="252"/>
      <c r="AJ28" s="229"/>
      <c r="AK28" s="230"/>
      <c r="AL28" s="252"/>
      <c r="AM28" s="283"/>
      <c r="AN28" s="228"/>
      <c r="AO28" s="229"/>
      <c r="AP28" s="230"/>
      <c r="AQ28" s="252"/>
      <c r="AR28" s="229"/>
      <c r="AS28" s="230"/>
      <c r="AT28" s="252"/>
      <c r="AU28" s="230"/>
      <c r="AV28" s="252"/>
      <c r="AW28" s="230"/>
      <c r="AX28" s="252"/>
      <c r="AY28" s="229"/>
      <c r="AZ28" s="230"/>
      <c r="BA28" s="100"/>
      <c r="BB28" s="100"/>
      <c r="BC28" s="101">
        <f t="shared" si="12"/>
        <v>0</v>
      </c>
      <c r="BD28" s="360" t="str">
        <f t="shared" si="13"/>
        <v>C</v>
      </c>
      <c r="BE28" s="102">
        <f t="shared" si="14"/>
        <v>0</v>
      </c>
      <c r="BF28" s="361" t="str">
        <f t="shared" si="15"/>
        <v>C</v>
      </c>
      <c r="BG28" s="101">
        <f t="shared" si="16"/>
        <v>0</v>
      </c>
      <c r="BH28" s="102">
        <f t="shared" si="17"/>
        <v>0</v>
      </c>
      <c r="BI28" s="102">
        <f t="shared" si="18"/>
        <v>0</v>
      </c>
      <c r="BJ28" s="103">
        <f t="shared" si="19"/>
        <v>0</v>
      </c>
      <c r="BK28" s="104">
        <f t="shared" si="1"/>
        <v>0</v>
      </c>
      <c r="BL28" s="507">
        <f t="shared" si="20"/>
        <v>-0.53224796493424975</v>
      </c>
      <c r="BM28" s="198"/>
      <c r="BN28" s="95">
        <f t="shared" si="21"/>
        <v>6</v>
      </c>
      <c r="BO28" s="96">
        <f t="shared" si="3"/>
        <v>0</v>
      </c>
      <c r="BP28" s="561">
        <f t="shared" si="22"/>
        <v>0</v>
      </c>
      <c r="BQ28" s="562" t="str">
        <f t="shared" si="2"/>
        <v>C</v>
      </c>
      <c r="BR28" s="562">
        <f t="shared" si="23"/>
        <v>0</v>
      </c>
      <c r="BS28" s="563" t="str">
        <f t="shared" si="2"/>
        <v>C</v>
      </c>
      <c r="BT28" s="561">
        <f t="shared" si="24"/>
        <v>0</v>
      </c>
      <c r="BU28" s="562">
        <f t="shared" si="25"/>
        <v>0</v>
      </c>
      <c r="BV28" s="562">
        <f t="shared" si="26"/>
        <v>0</v>
      </c>
      <c r="BW28" s="563">
        <f t="shared" si="27"/>
        <v>0</v>
      </c>
      <c r="BX28" s="585">
        <f t="shared" si="28"/>
        <v>0</v>
      </c>
      <c r="BY28" s="586">
        <f t="shared" si="29"/>
        <v>0</v>
      </c>
      <c r="BZ28" s="587">
        <f t="shared" si="30"/>
        <v>0</v>
      </c>
      <c r="CA28" s="586">
        <f t="shared" si="31"/>
        <v>0</v>
      </c>
      <c r="CB28" s="587">
        <f t="shared" si="32"/>
        <v>0</v>
      </c>
      <c r="CC28" s="586">
        <f t="shared" si="33"/>
        <v>0</v>
      </c>
      <c r="CD28" s="567">
        <f t="shared" si="34"/>
        <v>0</v>
      </c>
      <c r="CE28" s="566">
        <f t="shared" si="35"/>
        <v>0</v>
      </c>
      <c r="CF28" s="567">
        <f t="shared" si="36"/>
        <v>0</v>
      </c>
      <c r="CG28" s="566">
        <f t="shared" si="37"/>
        <v>0</v>
      </c>
      <c r="CH28" s="567">
        <f t="shared" si="38"/>
        <v>0</v>
      </c>
      <c r="CI28" s="566">
        <f t="shared" si="39"/>
        <v>0</v>
      </c>
      <c r="CJ28" s="567">
        <f t="shared" si="40"/>
        <v>0</v>
      </c>
      <c r="CK28" s="566">
        <f t="shared" si="41"/>
        <v>0</v>
      </c>
      <c r="CL28" s="567">
        <f t="shared" si="42"/>
        <v>0</v>
      </c>
      <c r="CM28" s="566">
        <f t="shared" si="43"/>
        <v>0</v>
      </c>
      <c r="CN28" s="567">
        <f t="shared" si="44"/>
        <v>0</v>
      </c>
      <c r="CO28" s="566">
        <f t="shared" si="45"/>
        <v>0</v>
      </c>
      <c r="CP28" s="567">
        <f t="shared" si="46"/>
        <v>0</v>
      </c>
      <c r="CQ28" s="566">
        <f t="shared" si="47"/>
        <v>0</v>
      </c>
      <c r="CR28" s="567">
        <f t="shared" si="48"/>
        <v>0</v>
      </c>
      <c r="CS28" s="565">
        <f t="shared" si="49"/>
        <v>0</v>
      </c>
      <c r="CT28" s="564">
        <f t="shared" si="50"/>
        <v>0</v>
      </c>
      <c r="CU28" s="566">
        <f t="shared" si="51"/>
        <v>0</v>
      </c>
      <c r="CV28" s="567">
        <f t="shared" si="52"/>
        <v>0</v>
      </c>
      <c r="CW28" s="566">
        <f t="shared" si="53"/>
        <v>0</v>
      </c>
      <c r="CX28" s="567">
        <f t="shared" si="54"/>
        <v>0</v>
      </c>
      <c r="CY28" s="566">
        <f t="shared" si="55"/>
        <v>0</v>
      </c>
      <c r="CZ28" s="567">
        <f t="shared" si="56"/>
        <v>0</v>
      </c>
      <c r="DA28" s="566">
        <f t="shared" si="57"/>
        <v>0</v>
      </c>
      <c r="DB28" s="567">
        <f t="shared" si="58"/>
        <v>0</v>
      </c>
      <c r="DC28" s="566">
        <f t="shared" si="59"/>
        <v>0</v>
      </c>
      <c r="DD28" s="567">
        <f t="shared" si="60"/>
        <v>0</v>
      </c>
      <c r="DE28" s="565">
        <f t="shared" si="61"/>
        <v>0</v>
      </c>
      <c r="DF28" s="567">
        <f t="shared" si="62"/>
        <v>0</v>
      </c>
      <c r="DG28" s="569">
        <f t="shared" si="63"/>
        <v>0</v>
      </c>
      <c r="DH28" s="199"/>
      <c r="DI28" s="335">
        <v>6</v>
      </c>
      <c r="DJ28" s="334">
        <f t="shared" si="4"/>
        <v>6</v>
      </c>
      <c r="DK28" s="354">
        <f t="shared" si="5"/>
        <v>0</v>
      </c>
      <c r="DL28" s="105">
        <f t="shared" si="6"/>
        <v>0</v>
      </c>
      <c r="DM28" s="292">
        <f t="shared" si="7"/>
        <v>-0.53224796493424975</v>
      </c>
      <c r="DN28" s="90"/>
      <c r="DO28" s="605" t="s">
        <v>245</v>
      </c>
      <c r="DP28" s="606"/>
      <c r="DQ28" s="607">
        <f>COUNTIF($DL$23:$DL$62,"&gt;=11")-COUNTIF($DL$23:$DL$62,"&gt;=21")</f>
        <v>0</v>
      </c>
      <c r="DR28" s="608"/>
      <c r="DS28" s="136"/>
      <c r="DT28" s="119"/>
      <c r="DU28" s="122"/>
      <c r="DV28" s="125"/>
      <c r="DW28" s="125"/>
      <c r="EB28" s="344">
        <f t="shared" si="64"/>
        <v>6</v>
      </c>
      <c r="EC28" s="347">
        <f t="shared" si="64"/>
        <v>0</v>
      </c>
      <c r="ED28" s="4">
        <f t="shared" si="8"/>
        <v>0</v>
      </c>
      <c r="EE28" s="106">
        <f t="shared" si="9"/>
        <v>0</v>
      </c>
      <c r="EF28" s="107">
        <f t="shared" si="10"/>
        <v>0</v>
      </c>
    </row>
    <row r="29" spans="1:143" ht="13.2" customHeight="1" x14ac:dyDescent="0.2">
      <c r="A29" s="55">
        <v>7</v>
      </c>
      <c r="B29" s="108">
        <f>国語!B29</f>
        <v>0</v>
      </c>
      <c r="C29" s="109">
        <f>アンケート集計!AU10</f>
        <v>0</v>
      </c>
      <c r="D29" s="23" t="str">
        <f t="shared" si="11"/>
        <v>C</v>
      </c>
      <c r="E29" s="231"/>
      <c r="F29" s="232"/>
      <c r="G29" s="233"/>
      <c r="H29" s="253"/>
      <c r="I29" s="232"/>
      <c r="J29" s="232"/>
      <c r="K29" s="233"/>
      <c r="L29" s="110"/>
      <c r="M29" s="253"/>
      <c r="N29" s="232"/>
      <c r="O29" s="232"/>
      <c r="P29" s="232"/>
      <c r="Q29" s="233"/>
      <c r="R29" s="253"/>
      <c r="S29" s="232"/>
      <c r="T29" s="232"/>
      <c r="U29" s="233"/>
      <c r="V29" s="253"/>
      <c r="W29" s="232"/>
      <c r="X29" s="233"/>
      <c r="Y29" s="253"/>
      <c r="Z29" s="232"/>
      <c r="AA29" s="232"/>
      <c r="AB29" s="233"/>
      <c r="AC29" s="253"/>
      <c r="AD29" s="232"/>
      <c r="AE29" s="233"/>
      <c r="AF29" s="253"/>
      <c r="AG29" s="232"/>
      <c r="AH29" s="233"/>
      <c r="AI29" s="253"/>
      <c r="AJ29" s="232"/>
      <c r="AK29" s="233"/>
      <c r="AL29" s="253"/>
      <c r="AM29" s="284"/>
      <c r="AN29" s="231"/>
      <c r="AO29" s="232"/>
      <c r="AP29" s="233"/>
      <c r="AQ29" s="253"/>
      <c r="AR29" s="232"/>
      <c r="AS29" s="233"/>
      <c r="AT29" s="253"/>
      <c r="AU29" s="233"/>
      <c r="AV29" s="253"/>
      <c r="AW29" s="233"/>
      <c r="AX29" s="253"/>
      <c r="AY29" s="232"/>
      <c r="AZ29" s="233"/>
      <c r="BA29" s="112"/>
      <c r="BB29" s="112"/>
      <c r="BC29" s="113">
        <f t="shared" si="12"/>
        <v>0</v>
      </c>
      <c r="BD29" s="358" t="str">
        <f t="shared" si="13"/>
        <v>C</v>
      </c>
      <c r="BE29" s="114">
        <f t="shared" si="14"/>
        <v>0</v>
      </c>
      <c r="BF29" s="359" t="str">
        <f t="shared" si="15"/>
        <v>C</v>
      </c>
      <c r="BG29" s="113">
        <f t="shared" si="16"/>
        <v>0</v>
      </c>
      <c r="BH29" s="114">
        <f t="shared" si="17"/>
        <v>0</v>
      </c>
      <c r="BI29" s="114">
        <f t="shared" si="18"/>
        <v>0</v>
      </c>
      <c r="BJ29" s="115">
        <f t="shared" si="19"/>
        <v>0</v>
      </c>
      <c r="BK29" s="116">
        <f t="shared" si="1"/>
        <v>0</v>
      </c>
      <c r="BL29" s="508">
        <f t="shared" si="20"/>
        <v>-0.53224796493424975</v>
      </c>
      <c r="BM29" s="198"/>
      <c r="BN29" s="55">
        <f t="shared" si="21"/>
        <v>7</v>
      </c>
      <c r="BO29" s="108">
        <f t="shared" si="3"/>
        <v>0</v>
      </c>
      <c r="BP29" s="570">
        <f t="shared" si="22"/>
        <v>0</v>
      </c>
      <c r="BQ29" s="571" t="str">
        <f t="shared" si="2"/>
        <v>C</v>
      </c>
      <c r="BR29" s="571">
        <f t="shared" si="23"/>
        <v>0</v>
      </c>
      <c r="BS29" s="572" t="str">
        <f t="shared" si="2"/>
        <v>C</v>
      </c>
      <c r="BT29" s="570">
        <f t="shared" si="24"/>
        <v>0</v>
      </c>
      <c r="BU29" s="571">
        <f t="shared" si="25"/>
        <v>0</v>
      </c>
      <c r="BV29" s="571">
        <f t="shared" si="26"/>
        <v>0</v>
      </c>
      <c r="BW29" s="572">
        <f t="shared" si="27"/>
        <v>0</v>
      </c>
      <c r="BX29" s="555">
        <f t="shared" si="28"/>
        <v>0</v>
      </c>
      <c r="BY29" s="557">
        <f t="shared" si="29"/>
        <v>0</v>
      </c>
      <c r="BZ29" s="558">
        <f t="shared" si="30"/>
        <v>0</v>
      </c>
      <c r="CA29" s="557">
        <f t="shared" si="31"/>
        <v>0</v>
      </c>
      <c r="CB29" s="558">
        <f t="shared" si="32"/>
        <v>0</v>
      </c>
      <c r="CC29" s="557">
        <f t="shared" si="33"/>
        <v>0</v>
      </c>
      <c r="CD29" s="558">
        <f t="shared" si="34"/>
        <v>0</v>
      </c>
      <c r="CE29" s="557">
        <f t="shared" si="35"/>
        <v>0</v>
      </c>
      <c r="CF29" s="558">
        <f t="shared" si="36"/>
        <v>0</v>
      </c>
      <c r="CG29" s="557">
        <f t="shared" si="37"/>
        <v>0</v>
      </c>
      <c r="CH29" s="558">
        <f t="shared" si="38"/>
        <v>0</v>
      </c>
      <c r="CI29" s="557">
        <f t="shared" si="39"/>
        <v>0</v>
      </c>
      <c r="CJ29" s="558">
        <f t="shared" si="40"/>
        <v>0</v>
      </c>
      <c r="CK29" s="557">
        <f t="shared" si="41"/>
        <v>0</v>
      </c>
      <c r="CL29" s="558">
        <f t="shared" si="42"/>
        <v>0</v>
      </c>
      <c r="CM29" s="557">
        <f t="shared" si="43"/>
        <v>0</v>
      </c>
      <c r="CN29" s="558">
        <f t="shared" si="44"/>
        <v>0</v>
      </c>
      <c r="CO29" s="557">
        <f t="shared" si="45"/>
        <v>0</v>
      </c>
      <c r="CP29" s="558">
        <f t="shared" si="46"/>
        <v>0</v>
      </c>
      <c r="CQ29" s="557">
        <f t="shared" si="47"/>
        <v>0</v>
      </c>
      <c r="CR29" s="558">
        <f t="shared" si="48"/>
        <v>0</v>
      </c>
      <c r="CS29" s="556">
        <f t="shared" si="49"/>
        <v>0</v>
      </c>
      <c r="CT29" s="555">
        <f t="shared" si="50"/>
        <v>0</v>
      </c>
      <c r="CU29" s="557">
        <f t="shared" si="51"/>
        <v>0</v>
      </c>
      <c r="CV29" s="558">
        <f t="shared" si="52"/>
        <v>0</v>
      </c>
      <c r="CW29" s="557">
        <f t="shared" si="53"/>
        <v>0</v>
      </c>
      <c r="CX29" s="558">
        <f t="shared" si="54"/>
        <v>0</v>
      </c>
      <c r="CY29" s="557">
        <f t="shared" si="55"/>
        <v>0</v>
      </c>
      <c r="CZ29" s="558">
        <f t="shared" si="56"/>
        <v>0</v>
      </c>
      <c r="DA29" s="557">
        <f t="shared" si="57"/>
        <v>0</v>
      </c>
      <c r="DB29" s="558">
        <f t="shared" si="58"/>
        <v>0</v>
      </c>
      <c r="DC29" s="557">
        <f t="shared" si="59"/>
        <v>0</v>
      </c>
      <c r="DD29" s="558">
        <f t="shared" si="60"/>
        <v>0</v>
      </c>
      <c r="DE29" s="556">
        <f t="shared" si="61"/>
        <v>0</v>
      </c>
      <c r="DF29" s="558">
        <f t="shared" si="62"/>
        <v>0</v>
      </c>
      <c r="DG29" s="560">
        <f t="shared" si="63"/>
        <v>0</v>
      </c>
      <c r="DH29" s="199"/>
      <c r="DI29" s="335">
        <v>7</v>
      </c>
      <c r="DJ29" s="334">
        <f t="shared" si="4"/>
        <v>7</v>
      </c>
      <c r="DK29" s="354">
        <f t="shared" si="5"/>
        <v>0</v>
      </c>
      <c r="DL29" s="105">
        <f t="shared" si="6"/>
        <v>0</v>
      </c>
      <c r="DM29" s="292">
        <f t="shared" si="7"/>
        <v>-0.53224796493424975</v>
      </c>
      <c r="DN29" s="90"/>
      <c r="DO29" s="609" t="s">
        <v>246</v>
      </c>
      <c r="DP29" s="610"/>
      <c r="DQ29" s="607">
        <f>COUNTIF($DL$23:$DL$62,"&gt;=21")-COUNTIF($DL$23:$DL$62,"&gt;=31")</f>
        <v>0</v>
      </c>
      <c r="DR29" s="608"/>
      <c r="DS29" s="136"/>
      <c r="DT29" s="119"/>
      <c r="DU29" s="122"/>
      <c r="DV29" s="125"/>
      <c r="DW29" s="125"/>
      <c r="EB29" s="344">
        <f t="shared" si="64"/>
        <v>7</v>
      </c>
      <c r="EC29" s="347">
        <f t="shared" si="64"/>
        <v>0</v>
      </c>
      <c r="ED29" s="4">
        <f t="shared" si="8"/>
        <v>0</v>
      </c>
      <c r="EE29" s="106">
        <f t="shared" si="9"/>
        <v>0</v>
      </c>
      <c r="EF29" s="107">
        <f t="shared" si="10"/>
        <v>0</v>
      </c>
      <c r="EI29" s="123" t="s">
        <v>120</v>
      </c>
      <c r="EJ29" s="124" t="s">
        <v>121</v>
      </c>
      <c r="EK29" s="125" t="s">
        <v>122</v>
      </c>
    </row>
    <row r="30" spans="1:143" ht="13.2" customHeight="1" x14ac:dyDescent="0.2">
      <c r="A30" s="95">
        <v>8</v>
      </c>
      <c r="B30" s="96">
        <f>国語!B30</f>
        <v>0</v>
      </c>
      <c r="C30" s="97">
        <f>アンケート集計!AU11</f>
        <v>0</v>
      </c>
      <c r="D30" s="422" t="str">
        <f t="shared" si="11"/>
        <v>C</v>
      </c>
      <c r="E30" s="228"/>
      <c r="F30" s="229"/>
      <c r="G30" s="230"/>
      <c r="H30" s="252"/>
      <c r="I30" s="229"/>
      <c r="J30" s="229"/>
      <c r="K30" s="230"/>
      <c r="L30" s="98"/>
      <c r="M30" s="252"/>
      <c r="N30" s="229"/>
      <c r="O30" s="229"/>
      <c r="P30" s="229"/>
      <c r="Q30" s="230"/>
      <c r="R30" s="252"/>
      <c r="S30" s="229"/>
      <c r="T30" s="229"/>
      <c r="U30" s="230"/>
      <c r="V30" s="252"/>
      <c r="W30" s="229"/>
      <c r="X30" s="230"/>
      <c r="Y30" s="252"/>
      <c r="Z30" s="229"/>
      <c r="AA30" s="229"/>
      <c r="AB30" s="230"/>
      <c r="AC30" s="252"/>
      <c r="AD30" s="229"/>
      <c r="AE30" s="230"/>
      <c r="AF30" s="252"/>
      <c r="AG30" s="229"/>
      <c r="AH30" s="230"/>
      <c r="AI30" s="252"/>
      <c r="AJ30" s="229"/>
      <c r="AK30" s="230"/>
      <c r="AL30" s="252"/>
      <c r="AM30" s="283"/>
      <c r="AN30" s="228"/>
      <c r="AO30" s="229"/>
      <c r="AP30" s="230"/>
      <c r="AQ30" s="252"/>
      <c r="AR30" s="229"/>
      <c r="AS30" s="230"/>
      <c r="AT30" s="252"/>
      <c r="AU30" s="230"/>
      <c r="AV30" s="252"/>
      <c r="AW30" s="230"/>
      <c r="AX30" s="252"/>
      <c r="AY30" s="229"/>
      <c r="AZ30" s="230"/>
      <c r="BA30" s="100"/>
      <c r="BB30" s="100"/>
      <c r="BC30" s="101">
        <f t="shared" si="12"/>
        <v>0</v>
      </c>
      <c r="BD30" s="360" t="str">
        <f t="shared" si="13"/>
        <v>C</v>
      </c>
      <c r="BE30" s="102">
        <f t="shared" si="14"/>
        <v>0</v>
      </c>
      <c r="BF30" s="361" t="str">
        <f t="shared" si="15"/>
        <v>C</v>
      </c>
      <c r="BG30" s="101">
        <f t="shared" si="16"/>
        <v>0</v>
      </c>
      <c r="BH30" s="102">
        <f t="shared" si="17"/>
        <v>0</v>
      </c>
      <c r="BI30" s="102">
        <f t="shared" si="18"/>
        <v>0</v>
      </c>
      <c r="BJ30" s="103">
        <f t="shared" si="19"/>
        <v>0</v>
      </c>
      <c r="BK30" s="104">
        <f t="shared" si="1"/>
        <v>0</v>
      </c>
      <c r="BL30" s="507">
        <f t="shared" si="20"/>
        <v>-0.53224796493424975</v>
      </c>
      <c r="BM30" s="198"/>
      <c r="BN30" s="95">
        <f t="shared" si="21"/>
        <v>8</v>
      </c>
      <c r="BO30" s="96">
        <f t="shared" si="3"/>
        <v>0</v>
      </c>
      <c r="BP30" s="561">
        <f t="shared" si="22"/>
        <v>0</v>
      </c>
      <c r="BQ30" s="562" t="str">
        <f t="shared" si="2"/>
        <v>C</v>
      </c>
      <c r="BR30" s="562">
        <f t="shared" si="23"/>
        <v>0</v>
      </c>
      <c r="BS30" s="563" t="str">
        <f t="shared" si="2"/>
        <v>C</v>
      </c>
      <c r="BT30" s="561">
        <f t="shared" si="24"/>
        <v>0</v>
      </c>
      <c r="BU30" s="562">
        <f t="shared" si="25"/>
        <v>0</v>
      </c>
      <c r="BV30" s="562">
        <f t="shared" si="26"/>
        <v>0</v>
      </c>
      <c r="BW30" s="563">
        <f t="shared" si="27"/>
        <v>0</v>
      </c>
      <c r="BX30" s="585">
        <f t="shared" si="28"/>
        <v>0</v>
      </c>
      <c r="BY30" s="586">
        <f t="shared" si="29"/>
        <v>0</v>
      </c>
      <c r="BZ30" s="587">
        <f t="shared" si="30"/>
        <v>0</v>
      </c>
      <c r="CA30" s="586">
        <f t="shared" si="31"/>
        <v>0</v>
      </c>
      <c r="CB30" s="587">
        <f t="shared" si="32"/>
        <v>0</v>
      </c>
      <c r="CC30" s="586">
        <f t="shared" si="33"/>
        <v>0</v>
      </c>
      <c r="CD30" s="567">
        <f t="shared" si="34"/>
        <v>0</v>
      </c>
      <c r="CE30" s="566">
        <f t="shared" si="35"/>
        <v>0</v>
      </c>
      <c r="CF30" s="567">
        <f t="shared" si="36"/>
        <v>0</v>
      </c>
      <c r="CG30" s="566">
        <f t="shared" si="37"/>
        <v>0</v>
      </c>
      <c r="CH30" s="567">
        <f t="shared" si="38"/>
        <v>0</v>
      </c>
      <c r="CI30" s="566">
        <f t="shared" si="39"/>
        <v>0</v>
      </c>
      <c r="CJ30" s="567">
        <f t="shared" si="40"/>
        <v>0</v>
      </c>
      <c r="CK30" s="566">
        <f t="shared" si="41"/>
        <v>0</v>
      </c>
      <c r="CL30" s="567">
        <f t="shared" si="42"/>
        <v>0</v>
      </c>
      <c r="CM30" s="566">
        <f t="shared" si="43"/>
        <v>0</v>
      </c>
      <c r="CN30" s="567">
        <f t="shared" si="44"/>
        <v>0</v>
      </c>
      <c r="CO30" s="566">
        <f t="shared" si="45"/>
        <v>0</v>
      </c>
      <c r="CP30" s="567">
        <f t="shared" si="46"/>
        <v>0</v>
      </c>
      <c r="CQ30" s="566">
        <f t="shared" si="47"/>
        <v>0</v>
      </c>
      <c r="CR30" s="567">
        <f t="shared" si="48"/>
        <v>0</v>
      </c>
      <c r="CS30" s="565">
        <f t="shared" si="49"/>
        <v>0</v>
      </c>
      <c r="CT30" s="564">
        <f t="shared" si="50"/>
        <v>0</v>
      </c>
      <c r="CU30" s="566">
        <f t="shared" si="51"/>
        <v>0</v>
      </c>
      <c r="CV30" s="567">
        <f t="shared" si="52"/>
        <v>0</v>
      </c>
      <c r="CW30" s="566">
        <f t="shared" si="53"/>
        <v>0</v>
      </c>
      <c r="CX30" s="567">
        <f t="shared" si="54"/>
        <v>0</v>
      </c>
      <c r="CY30" s="566">
        <f t="shared" si="55"/>
        <v>0</v>
      </c>
      <c r="CZ30" s="567">
        <f t="shared" si="56"/>
        <v>0</v>
      </c>
      <c r="DA30" s="566">
        <f t="shared" si="57"/>
        <v>0</v>
      </c>
      <c r="DB30" s="567">
        <f t="shared" si="58"/>
        <v>0</v>
      </c>
      <c r="DC30" s="566">
        <f t="shared" si="59"/>
        <v>0</v>
      </c>
      <c r="DD30" s="567">
        <f t="shared" si="60"/>
        <v>0</v>
      </c>
      <c r="DE30" s="565">
        <f t="shared" si="61"/>
        <v>0</v>
      </c>
      <c r="DF30" s="567">
        <f t="shared" si="62"/>
        <v>0</v>
      </c>
      <c r="DG30" s="569">
        <f t="shared" si="63"/>
        <v>0</v>
      </c>
      <c r="DH30" s="199"/>
      <c r="DI30" s="335">
        <v>8</v>
      </c>
      <c r="DJ30" s="334">
        <f t="shared" si="4"/>
        <v>8</v>
      </c>
      <c r="DK30" s="354">
        <f t="shared" si="5"/>
        <v>0</v>
      </c>
      <c r="DL30" s="105">
        <f t="shared" si="6"/>
        <v>0</v>
      </c>
      <c r="DM30" s="292">
        <f t="shared" si="7"/>
        <v>-0.53224796493424975</v>
      </c>
      <c r="DN30" s="90"/>
      <c r="DO30" s="609" t="s">
        <v>247</v>
      </c>
      <c r="DP30" s="610"/>
      <c r="DQ30" s="607">
        <f>COUNTIF($DL$23:$DL$62,"&gt;=31")-COUNTIF($DL$23:$DL$62,"&gt;=41")</f>
        <v>0</v>
      </c>
      <c r="DR30" s="608"/>
      <c r="DS30" s="136"/>
      <c r="DT30" s="119"/>
      <c r="DU30" s="122"/>
      <c r="DV30" s="125"/>
      <c r="DW30" s="125"/>
      <c r="EB30" s="344">
        <f t="shared" si="64"/>
        <v>8</v>
      </c>
      <c r="EC30" s="347">
        <f t="shared" si="64"/>
        <v>0</v>
      </c>
      <c r="ED30" s="4">
        <f t="shared" si="8"/>
        <v>0</v>
      </c>
      <c r="EE30" s="106">
        <f t="shared" si="9"/>
        <v>0</v>
      </c>
      <c r="EF30" s="107">
        <f t="shared" si="10"/>
        <v>0</v>
      </c>
    </row>
    <row r="31" spans="1:143" ht="13.2" customHeight="1" x14ac:dyDescent="0.2">
      <c r="A31" s="55">
        <v>9</v>
      </c>
      <c r="B31" s="108">
        <f>国語!B31</f>
        <v>0</v>
      </c>
      <c r="C31" s="109">
        <f>アンケート集計!AU12</f>
        <v>0</v>
      </c>
      <c r="D31" s="23" t="str">
        <f t="shared" si="11"/>
        <v>C</v>
      </c>
      <c r="E31" s="231"/>
      <c r="F31" s="232"/>
      <c r="G31" s="233"/>
      <c r="H31" s="253"/>
      <c r="I31" s="232"/>
      <c r="J31" s="232"/>
      <c r="K31" s="233"/>
      <c r="L31" s="110"/>
      <c r="M31" s="253"/>
      <c r="N31" s="232"/>
      <c r="O31" s="232"/>
      <c r="P31" s="232"/>
      <c r="Q31" s="233"/>
      <c r="R31" s="253"/>
      <c r="S31" s="232"/>
      <c r="T31" s="232"/>
      <c r="U31" s="233"/>
      <c r="V31" s="253"/>
      <c r="W31" s="232"/>
      <c r="X31" s="233"/>
      <c r="Y31" s="253"/>
      <c r="Z31" s="232"/>
      <c r="AA31" s="232"/>
      <c r="AB31" s="233"/>
      <c r="AC31" s="253"/>
      <c r="AD31" s="232"/>
      <c r="AE31" s="233"/>
      <c r="AF31" s="253"/>
      <c r="AG31" s="232"/>
      <c r="AH31" s="233"/>
      <c r="AI31" s="253"/>
      <c r="AJ31" s="232"/>
      <c r="AK31" s="233"/>
      <c r="AL31" s="253"/>
      <c r="AM31" s="284"/>
      <c r="AN31" s="231"/>
      <c r="AO31" s="232"/>
      <c r="AP31" s="233"/>
      <c r="AQ31" s="253"/>
      <c r="AR31" s="232"/>
      <c r="AS31" s="233"/>
      <c r="AT31" s="253"/>
      <c r="AU31" s="233"/>
      <c r="AV31" s="253"/>
      <c r="AW31" s="233"/>
      <c r="AX31" s="253"/>
      <c r="AY31" s="232"/>
      <c r="AZ31" s="233"/>
      <c r="BA31" s="112"/>
      <c r="BB31" s="112"/>
      <c r="BC31" s="113">
        <f t="shared" si="12"/>
        <v>0</v>
      </c>
      <c r="BD31" s="358" t="str">
        <f t="shared" si="13"/>
        <v>C</v>
      </c>
      <c r="BE31" s="114">
        <f t="shared" si="14"/>
        <v>0</v>
      </c>
      <c r="BF31" s="359" t="str">
        <f t="shared" si="15"/>
        <v>C</v>
      </c>
      <c r="BG31" s="113">
        <f t="shared" si="16"/>
        <v>0</v>
      </c>
      <c r="BH31" s="114">
        <f t="shared" si="17"/>
        <v>0</v>
      </c>
      <c r="BI31" s="114">
        <f t="shared" si="18"/>
        <v>0</v>
      </c>
      <c r="BJ31" s="115">
        <f t="shared" si="19"/>
        <v>0</v>
      </c>
      <c r="BK31" s="116">
        <f t="shared" si="1"/>
        <v>0</v>
      </c>
      <c r="BL31" s="508">
        <f t="shared" si="20"/>
        <v>-0.53224796493424975</v>
      </c>
      <c r="BM31" s="198"/>
      <c r="BN31" s="55">
        <f t="shared" si="21"/>
        <v>9</v>
      </c>
      <c r="BO31" s="108">
        <f t="shared" si="3"/>
        <v>0</v>
      </c>
      <c r="BP31" s="570">
        <f t="shared" si="22"/>
        <v>0</v>
      </c>
      <c r="BQ31" s="571" t="str">
        <f t="shared" si="2"/>
        <v>C</v>
      </c>
      <c r="BR31" s="571">
        <f t="shared" si="23"/>
        <v>0</v>
      </c>
      <c r="BS31" s="572" t="str">
        <f t="shared" si="2"/>
        <v>C</v>
      </c>
      <c r="BT31" s="570">
        <f t="shared" si="24"/>
        <v>0</v>
      </c>
      <c r="BU31" s="571">
        <f t="shared" si="25"/>
        <v>0</v>
      </c>
      <c r="BV31" s="571">
        <f t="shared" si="26"/>
        <v>0</v>
      </c>
      <c r="BW31" s="572">
        <f t="shared" si="27"/>
        <v>0</v>
      </c>
      <c r="BX31" s="555">
        <f t="shared" si="28"/>
        <v>0</v>
      </c>
      <c r="BY31" s="557">
        <f t="shared" si="29"/>
        <v>0</v>
      </c>
      <c r="BZ31" s="558">
        <f t="shared" si="30"/>
        <v>0</v>
      </c>
      <c r="CA31" s="557">
        <f t="shared" si="31"/>
        <v>0</v>
      </c>
      <c r="CB31" s="558">
        <f t="shared" si="32"/>
        <v>0</v>
      </c>
      <c r="CC31" s="557">
        <f t="shared" si="33"/>
        <v>0</v>
      </c>
      <c r="CD31" s="558">
        <f t="shared" si="34"/>
        <v>0</v>
      </c>
      <c r="CE31" s="557">
        <f t="shared" si="35"/>
        <v>0</v>
      </c>
      <c r="CF31" s="558">
        <f t="shared" si="36"/>
        <v>0</v>
      </c>
      <c r="CG31" s="557">
        <f t="shared" si="37"/>
        <v>0</v>
      </c>
      <c r="CH31" s="558">
        <f t="shared" si="38"/>
        <v>0</v>
      </c>
      <c r="CI31" s="557">
        <f t="shared" si="39"/>
        <v>0</v>
      </c>
      <c r="CJ31" s="558">
        <f t="shared" si="40"/>
        <v>0</v>
      </c>
      <c r="CK31" s="557">
        <f t="shared" si="41"/>
        <v>0</v>
      </c>
      <c r="CL31" s="558">
        <f t="shared" si="42"/>
        <v>0</v>
      </c>
      <c r="CM31" s="557">
        <f t="shared" si="43"/>
        <v>0</v>
      </c>
      <c r="CN31" s="558">
        <f t="shared" si="44"/>
        <v>0</v>
      </c>
      <c r="CO31" s="557">
        <f t="shared" si="45"/>
        <v>0</v>
      </c>
      <c r="CP31" s="558">
        <f t="shared" si="46"/>
        <v>0</v>
      </c>
      <c r="CQ31" s="557">
        <f t="shared" si="47"/>
        <v>0</v>
      </c>
      <c r="CR31" s="558">
        <f t="shared" si="48"/>
        <v>0</v>
      </c>
      <c r="CS31" s="556">
        <f t="shared" si="49"/>
        <v>0</v>
      </c>
      <c r="CT31" s="555">
        <f t="shared" si="50"/>
        <v>0</v>
      </c>
      <c r="CU31" s="557">
        <f t="shared" si="51"/>
        <v>0</v>
      </c>
      <c r="CV31" s="558">
        <f t="shared" si="52"/>
        <v>0</v>
      </c>
      <c r="CW31" s="557">
        <f t="shared" si="53"/>
        <v>0</v>
      </c>
      <c r="CX31" s="558">
        <f t="shared" si="54"/>
        <v>0</v>
      </c>
      <c r="CY31" s="557">
        <f t="shared" si="55"/>
        <v>0</v>
      </c>
      <c r="CZ31" s="558">
        <f t="shared" si="56"/>
        <v>0</v>
      </c>
      <c r="DA31" s="557">
        <f t="shared" si="57"/>
        <v>0</v>
      </c>
      <c r="DB31" s="558">
        <f t="shared" si="58"/>
        <v>0</v>
      </c>
      <c r="DC31" s="557">
        <f t="shared" si="59"/>
        <v>0</v>
      </c>
      <c r="DD31" s="558">
        <f t="shared" si="60"/>
        <v>0</v>
      </c>
      <c r="DE31" s="556">
        <f t="shared" si="61"/>
        <v>0</v>
      </c>
      <c r="DF31" s="558">
        <f t="shared" si="62"/>
        <v>0</v>
      </c>
      <c r="DG31" s="560">
        <f t="shared" si="63"/>
        <v>0</v>
      </c>
      <c r="DH31" s="199"/>
      <c r="DI31" s="335">
        <v>9</v>
      </c>
      <c r="DJ31" s="334">
        <f t="shared" si="4"/>
        <v>9</v>
      </c>
      <c r="DK31" s="354">
        <f t="shared" si="5"/>
        <v>0</v>
      </c>
      <c r="DL31" s="105">
        <f t="shared" si="6"/>
        <v>0</v>
      </c>
      <c r="DM31" s="292">
        <f t="shared" si="7"/>
        <v>-0.53224796493424975</v>
      </c>
      <c r="DN31" s="90"/>
      <c r="DO31" s="609" t="s">
        <v>248</v>
      </c>
      <c r="DP31" s="610"/>
      <c r="DQ31" s="607">
        <f>COUNTIF($DL$23:$DL$62,"&gt;=41")-COUNTIF($DL$23:$DL$62,"&gt;=51")</f>
        <v>0</v>
      </c>
      <c r="DR31" s="608"/>
      <c r="DS31" s="136"/>
      <c r="DT31" s="119"/>
      <c r="DU31" s="122"/>
      <c r="DV31" s="125"/>
      <c r="EB31" s="344">
        <f t="shared" si="64"/>
        <v>9</v>
      </c>
      <c r="EC31" s="347">
        <f t="shared" si="64"/>
        <v>0</v>
      </c>
      <c r="ED31" s="4">
        <f t="shared" si="8"/>
        <v>0</v>
      </c>
      <c r="EE31" s="106">
        <f t="shared" si="9"/>
        <v>0</v>
      </c>
      <c r="EF31" s="107">
        <f t="shared" si="10"/>
        <v>0</v>
      </c>
    </row>
    <row r="32" spans="1:143" ht="13.2" customHeight="1" thickBot="1" x14ac:dyDescent="0.25">
      <c r="A32" s="95">
        <v>10</v>
      </c>
      <c r="B32" s="126">
        <f>国語!B32</f>
        <v>0</v>
      </c>
      <c r="C32" s="127">
        <f>アンケート集計!AU13</f>
        <v>0</v>
      </c>
      <c r="D32" s="424" t="str">
        <f t="shared" si="11"/>
        <v>C</v>
      </c>
      <c r="E32" s="240"/>
      <c r="F32" s="241"/>
      <c r="G32" s="242"/>
      <c r="H32" s="256"/>
      <c r="I32" s="241"/>
      <c r="J32" s="241"/>
      <c r="K32" s="242"/>
      <c r="L32" s="144"/>
      <c r="M32" s="256"/>
      <c r="N32" s="241"/>
      <c r="O32" s="241"/>
      <c r="P32" s="241"/>
      <c r="Q32" s="242"/>
      <c r="R32" s="256"/>
      <c r="S32" s="241"/>
      <c r="T32" s="241"/>
      <c r="U32" s="242"/>
      <c r="V32" s="256"/>
      <c r="W32" s="241"/>
      <c r="X32" s="242"/>
      <c r="Y32" s="256"/>
      <c r="Z32" s="241"/>
      <c r="AA32" s="241"/>
      <c r="AB32" s="242"/>
      <c r="AC32" s="256"/>
      <c r="AD32" s="241"/>
      <c r="AE32" s="242"/>
      <c r="AF32" s="256"/>
      <c r="AG32" s="241"/>
      <c r="AH32" s="242"/>
      <c r="AI32" s="256"/>
      <c r="AJ32" s="241"/>
      <c r="AK32" s="242"/>
      <c r="AL32" s="256"/>
      <c r="AM32" s="287"/>
      <c r="AN32" s="240"/>
      <c r="AO32" s="241"/>
      <c r="AP32" s="242"/>
      <c r="AQ32" s="256"/>
      <c r="AR32" s="241"/>
      <c r="AS32" s="242"/>
      <c r="AT32" s="256"/>
      <c r="AU32" s="242"/>
      <c r="AV32" s="256"/>
      <c r="AW32" s="242"/>
      <c r="AX32" s="256"/>
      <c r="AY32" s="241"/>
      <c r="AZ32" s="242"/>
      <c r="BA32" s="145"/>
      <c r="BB32" s="145"/>
      <c r="BC32" s="215">
        <f t="shared" si="12"/>
        <v>0</v>
      </c>
      <c r="BD32" s="426" t="str">
        <f t="shared" si="13"/>
        <v>C</v>
      </c>
      <c r="BE32" s="216">
        <f t="shared" si="14"/>
        <v>0</v>
      </c>
      <c r="BF32" s="428" t="str">
        <f t="shared" si="15"/>
        <v>C</v>
      </c>
      <c r="BG32" s="215">
        <f t="shared" si="16"/>
        <v>0</v>
      </c>
      <c r="BH32" s="216">
        <f t="shared" si="17"/>
        <v>0</v>
      </c>
      <c r="BI32" s="216">
        <f t="shared" si="18"/>
        <v>0</v>
      </c>
      <c r="BJ32" s="217">
        <f t="shared" si="19"/>
        <v>0</v>
      </c>
      <c r="BK32" s="218">
        <f t="shared" si="1"/>
        <v>0</v>
      </c>
      <c r="BL32" s="509">
        <f t="shared" si="20"/>
        <v>-0.53224796493424975</v>
      </c>
      <c r="BM32" s="198"/>
      <c r="BN32" s="141">
        <f t="shared" si="21"/>
        <v>10</v>
      </c>
      <c r="BO32" s="142">
        <f t="shared" si="3"/>
        <v>0</v>
      </c>
      <c r="BP32" s="573">
        <f t="shared" si="22"/>
        <v>0</v>
      </c>
      <c r="BQ32" s="574" t="str">
        <f t="shared" si="2"/>
        <v>C</v>
      </c>
      <c r="BR32" s="574">
        <f t="shared" si="23"/>
        <v>0</v>
      </c>
      <c r="BS32" s="575" t="str">
        <f t="shared" si="2"/>
        <v>C</v>
      </c>
      <c r="BT32" s="573">
        <f t="shared" si="24"/>
        <v>0</v>
      </c>
      <c r="BU32" s="574">
        <f t="shared" si="25"/>
        <v>0</v>
      </c>
      <c r="BV32" s="574">
        <f t="shared" si="26"/>
        <v>0</v>
      </c>
      <c r="BW32" s="575">
        <f t="shared" si="27"/>
        <v>0</v>
      </c>
      <c r="BX32" s="576">
        <f t="shared" si="28"/>
        <v>0</v>
      </c>
      <c r="BY32" s="578">
        <f t="shared" si="29"/>
        <v>0</v>
      </c>
      <c r="BZ32" s="579">
        <f t="shared" si="30"/>
        <v>0</v>
      </c>
      <c r="CA32" s="578">
        <f t="shared" si="31"/>
        <v>0</v>
      </c>
      <c r="CB32" s="579">
        <f t="shared" si="32"/>
        <v>0</v>
      </c>
      <c r="CC32" s="578">
        <f t="shared" si="33"/>
        <v>0</v>
      </c>
      <c r="CD32" s="579">
        <f t="shared" si="34"/>
        <v>0</v>
      </c>
      <c r="CE32" s="578">
        <f t="shared" si="35"/>
        <v>0</v>
      </c>
      <c r="CF32" s="579">
        <f t="shared" si="36"/>
        <v>0</v>
      </c>
      <c r="CG32" s="578">
        <f t="shared" si="37"/>
        <v>0</v>
      </c>
      <c r="CH32" s="579">
        <f t="shared" si="38"/>
        <v>0</v>
      </c>
      <c r="CI32" s="578">
        <f t="shared" si="39"/>
        <v>0</v>
      </c>
      <c r="CJ32" s="579">
        <f t="shared" si="40"/>
        <v>0</v>
      </c>
      <c r="CK32" s="578">
        <f t="shared" si="41"/>
        <v>0</v>
      </c>
      <c r="CL32" s="579">
        <f t="shared" si="42"/>
        <v>0</v>
      </c>
      <c r="CM32" s="578">
        <f t="shared" si="43"/>
        <v>0</v>
      </c>
      <c r="CN32" s="579">
        <f t="shared" si="44"/>
        <v>0</v>
      </c>
      <c r="CO32" s="578">
        <f t="shared" si="45"/>
        <v>0</v>
      </c>
      <c r="CP32" s="579">
        <f t="shared" si="46"/>
        <v>0</v>
      </c>
      <c r="CQ32" s="578">
        <f t="shared" si="47"/>
        <v>0</v>
      </c>
      <c r="CR32" s="579">
        <f t="shared" si="48"/>
        <v>0</v>
      </c>
      <c r="CS32" s="577">
        <f t="shared" si="49"/>
        <v>0</v>
      </c>
      <c r="CT32" s="576">
        <f t="shared" si="50"/>
        <v>0</v>
      </c>
      <c r="CU32" s="578">
        <f t="shared" si="51"/>
        <v>0</v>
      </c>
      <c r="CV32" s="579">
        <f t="shared" si="52"/>
        <v>0</v>
      </c>
      <c r="CW32" s="578">
        <f t="shared" si="53"/>
        <v>0</v>
      </c>
      <c r="CX32" s="579">
        <f t="shared" si="54"/>
        <v>0</v>
      </c>
      <c r="CY32" s="578">
        <f t="shared" si="55"/>
        <v>0</v>
      </c>
      <c r="CZ32" s="579">
        <f t="shared" si="56"/>
        <v>0</v>
      </c>
      <c r="DA32" s="578">
        <f t="shared" si="57"/>
        <v>0</v>
      </c>
      <c r="DB32" s="579">
        <f t="shared" si="58"/>
        <v>0</v>
      </c>
      <c r="DC32" s="578">
        <f t="shared" si="59"/>
        <v>0</v>
      </c>
      <c r="DD32" s="579">
        <f t="shared" si="60"/>
        <v>0</v>
      </c>
      <c r="DE32" s="577">
        <f t="shared" si="61"/>
        <v>0</v>
      </c>
      <c r="DF32" s="579">
        <f t="shared" si="62"/>
        <v>0</v>
      </c>
      <c r="DG32" s="581">
        <f t="shared" si="63"/>
        <v>0</v>
      </c>
      <c r="DH32" s="199"/>
      <c r="DI32" s="335">
        <v>10</v>
      </c>
      <c r="DJ32" s="334">
        <f t="shared" si="4"/>
        <v>10</v>
      </c>
      <c r="DK32" s="354">
        <f t="shared" si="5"/>
        <v>0</v>
      </c>
      <c r="DL32" s="105">
        <f t="shared" si="6"/>
        <v>0</v>
      </c>
      <c r="DM32" s="292">
        <f t="shared" si="7"/>
        <v>-0.53224796493424975</v>
      </c>
      <c r="DN32" s="90"/>
      <c r="DO32" s="609" t="s">
        <v>249</v>
      </c>
      <c r="DP32" s="610"/>
      <c r="DQ32" s="607">
        <f>COUNTIF($DL$23:$DL$62,"&gt;=51")-COUNTIF($DL$23:$DL$62,"&gt;=61")</f>
        <v>0</v>
      </c>
      <c r="DR32" s="608"/>
      <c r="DS32" s="138"/>
      <c r="DT32" s="119"/>
      <c r="DU32" s="122"/>
      <c r="DV32" s="125"/>
      <c r="DW32" s="125"/>
      <c r="DX32" s="125"/>
      <c r="DY32" s="125"/>
      <c r="EB32" s="344">
        <f t="shared" si="64"/>
        <v>10</v>
      </c>
      <c r="EC32" s="347">
        <f t="shared" si="64"/>
        <v>0</v>
      </c>
      <c r="ED32" s="4">
        <f t="shared" si="8"/>
        <v>0</v>
      </c>
      <c r="EE32" s="106">
        <f t="shared" si="9"/>
        <v>0</v>
      </c>
      <c r="EF32" s="107">
        <f t="shared" si="10"/>
        <v>0</v>
      </c>
    </row>
    <row r="33" spans="1:147" ht="13.2" customHeight="1" x14ac:dyDescent="0.2">
      <c r="A33" s="55">
        <v>11</v>
      </c>
      <c r="B33" s="78">
        <f>国語!B33</f>
        <v>0</v>
      </c>
      <c r="C33" s="79">
        <f>アンケート集計!AU14</f>
        <v>0</v>
      </c>
      <c r="D33" s="339" t="str">
        <f t="shared" si="11"/>
        <v>C</v>
      </c>
      <c r="E33" s="363"/>
      <c r="F33" s="364"/>
      <c r="G33" s="367"/>
      <c r="H33" s="366"/>
      <c r="I33" s="364"/>
      <c r="J33" s="364"/>
      <c r="K33" s="367"/>
      <c r="L33" s="368"/>
      <c r="M33" s="366"/>
      <c r="N33" s="364"/>
      <c r="O33" s="364"/>
      <c r="P33" s="364"/>
      <c r="Q33" s="367"/>
      <c r="R33" s="366"/>
      <c r="S33" s="364"/>
      <c r="T33" s="364"/>
      <c r="U33" s="367"/>
      <c r="V33" s="366"/>
      <c r="W33" s="364"/>
      <c r="X33" s="367"/>
      <c r="Y33" s="366"/>
      <c r="Z33" s="364"/>
      <c r="AA33" s="364"/>
      <c r="AB33" s="367"/>
      <c r="AC33" s="366"/>
      <c r="AD33" s="364"/>
      <c r="AE33" s="367"/>
      <c r="AF33" s="366"/>
      <c r="AG33" s="364"/>
      <c r="AH33" s="367"/>
      <c r="AI33" s="366"/>
      <c r="AJ33" s="364"/>
      <c r="AK33" s="367"/>
      <c r="AL33" s="366"/>
      <c r="AM33" s="365"/>
      <c r="AN33" s="363"/>
      <c r="AO33" s="364"/>
      <c r="AP33" s="367"/>
      <c r="AQ33" s="366"/>
      <c r="AR33" s="364"/>
      <c r="AS33" s="367"/>
      <c r="AT33" s="366"/>
      <c r="AU33" s="367"/>
      <c r="AV33" s="366"/>
      <c r="AW33" s="367"/>
      <c r="AX33" s="366"/>
      <c r="AY33" s="364"/>
      <c r="AZ33" s="367"/>
      <c r="BA33" s="378"/>
      <c r="BB33" s="378"/>
      <c r="BC33" s="371">
        <f t="shared" si="12"/>
        <v>0</v>
      </c>
      <c r="BD33" s="148" t="str">
        <f t="shared" si="13"/>
        <v>C</v>
      </c>
      <c r="BE33" s="372">
        <f t="shared" si="14"/>
        <v>0</v>
      </c>
      <c r="BF33" s="147" t="str">
        <f t="shared" si="15"/>
        <v>C</v>
      </c>
      <c r="BG33" s="371">
        <f t="shared" si="16"/>
        <v>0</v>
      </c>
      <c r="BH33" s="372">
        <f t="shared" si="17"/>
        <v>0</v>
      </c>
      <c r="BI33" s="372">
        <f t="shared" si="18"/>
        <v>0</v>
      </c>
      <c r="BJ33" s="373">
        <f t="shared" si="19"/>
        <v>0</v>
      </c>
      <c r="BK33" s="374">
        <f t="shared" si="1"/>
        <v>0</v>
      </c>
      <c r="BL33" s="506">
        <f t="shared" si="20"/>
        <v>-0.53224796493424975</v>
      </c>
      <c r="BM33" s="198"/>
      <c r="BN33" s="375">
        <f t="shared" si="21"/>
        <v>11</v>
      </c>
      <c r="BO33" s="376">
        <f t="shared" si="3"/>
        <v>0</v>
      </c>
      <c r="BP33" s="582">
        <f t="shared" si="22"/>
        <v>0</v>
      </c>
      <c r="BQ33" s="583" t="str">
        <f t="shared" si="2"/>
        <v>C</v>
      </c>
      <c r="BR33" s="583">
        <f t="shared" si="23"/>
        <v>0</v>
      </c>
      <c r="BS33" s="584" t="str">
        <f t="shared" si="2"/>
        <v>C</v>
      </c>
      <c r="BT33" s="582">
        <f t="shared" si="24"/>
        <v>0</v>
      </c>
      <c r="BU33" s="583">
        <f t="shared" si="25"/>
        <v>0</v>
      </c>
      <c r="BV33" s="583">
        <f t="shared" si="26"/>
        <v>0</v>
      </c>
      <c r="BW33" s="584">
        <f t="shared" si="27"/>
        <v>0</v>
      </c>
      <c r="BX33" s="555">
        <f t="shared" si="28"/>
        <v>0</v>
      </c>
      <c r="BY33" s="557">
        <f t="shared" si="29"/>
        <v>0</v>
      </c>
      <c r="BZ33" s="558">
        <f t="shared" si="30"/>
        <v>0</v>
      </c>
      <c r="CA33" s="557">
        <f t="shared" si="31"/>
        <v>0</v>
      </c>
      <c r="CB33" s="558">
        <f t="shared" si="32"/>
        <v>0</v>
      </c>
      <c r="CC33" s="557">
        <f t="shared" si="33"/>
        <v>0</v>
      </c>
      <c r="CD33" s="558">
        <f t="shared" si="34"/>
        <v>0</v>
      </c>
      <c r="CE33" s="557">
        <f t="shared" si="35"/>
        <v>0</v>
      </c>
      <c r="CF33" s="558">
        <f t="shared" si="36"/>
        <v>0</v>
      </c>
      <c r="CG33" s="557">
        <f t="shared" si="37"/>
        <v>0</v>
      </c>
      <c r="CH33" s="558">
        <f t="shared" si="38"/>
        <v>0</v>
      </c>
      <c r="CI33" s="557">
        <f t="shared" si="39"/>
        <v>0</v>
      </c>
      <c r="CJ33" s="558">
        <f t="shared" si="40"/>
        <v>0</v>
      </c>
      <c r="CK33" s="557">
        <f t="shared" si="41"/>
        <v>0</v>
      </c>
      <c r="CL33" s="558">
        <f t="shared" si="42"/>
        <v>0</v>
      </c>
      <c r="CM33" s="557">
        <f t="shared" si="43"/>
        <v>0</v>
      </c>
      <c r="CN33" s="558">
        <f t="shared" si="44"/>
        <v>0</v>
      </c>
      <c r="CO33" s="557">
        <f t="shared" si="45"/>
        <v>0</v>
      </c>
      <c r="CP33" s="558">
        <f t="shared" si="46"/>
        <v>0</v>
      </c>
      <c r="CQ33" s="557">
        <f t="shared" si="47"/>
        <v>0</v>
      </c>
      <c r="CR33" s="558">
        <f t="shared" si="48"/>
        <v>0</v>
      </c>
      <c r="CS33" s="556">
        <f t="shared" si="49"/>
        <v>0</v>
      </c>
      <c r="CT33" s="555">
        <f t="shared" si="50"/>
        <v>0</v>
      </c>
      <c r="CU33" s="557">
        <f t="shared" si="51"/>
        <v>0</v>
      </c>
      <c r="CV33" s="558">
        <f t="shared" si="52"/>
        <v>0</v>
      </c>
      <c r="CW33" s="557">
        <f t="shared" si="53"/>
        <v>0</v>
      </c>
      <c r="CX33" s="558">
        <f t="shared" si="54"/>
        <v>0</v>
      </c>
      <c r="CY33" s="557">
        <f t="shared" si="55"/>
        <v>0</v>
      </c>
      <c r="CZ33" s="558">
        <f t="shared" si="56"/>
        <v>0</v>
      </c>
      <c r="DA33" s="557">
        <f t="shared" si="57"/>
        <v>0</v>
      </c>
      <c r="DB33" s="558">
        <f t="shared" si="58"/>
        <v>0</v>
      </c>
      <c r="DC33" s="557">
        <f t="shared" si="59"/>
        <v>0</v>
      </c>
      <c r="DD33" s="558">
        <f t="shared" si="60"/>
        <v>0</v>
      </c>
      <c r="DE33" s="556">
        <f t="shared" si="61"/>
        <v>0</v>
      </c>
      <c r="DF33" s="558">
        <f t="shared" si="62"/>
        <v>0</v>
      </c>
      <c r="DG33" s="560">
        <f t="shared" si="63"/>
        <v>0</v>
      </c>
      <c r="DH33" s="199"/>
      <c r="DI33" s="335">
        <v>11</v>
      </c>
      <c r="DJ33" s="334">
        <f t="shared" si="4"/>
        <v>11</v>
      </c>
      <c r="DK33" s="354">
        <f t="shared" si="5"/>
        <v>0</v>
      </c>
      <c r="DL33" s="105">
        <f t="shared" si="6"/>
        <v>0</v>
      </c>
      <c r="DM33" s="292">
        <f t="shared" si="7"/>
        <v>-0.53224796493424975</v>
      </c>
      <c r="DN33" s="133"/>
      <c r="DO33" s="605" t="s">
        <v>250</v>
      </c>
      <c r="DP33" s="606"/>
      <c r="DQ33" s="607">
        <f>COUNTIF($DL$23:$DL$62,"&gt;=61")-COUNTIF($DL$23:$DL$62,"&gt;=71")</f>
        <v>0</v>
      </c>
      <c r="DR33" s="608"/>
      <c r="EB33" s="344">
        <f t="shared" si="64"/>
        <v>11</v>
      </c>
      <c r="EC33" s="347">
        <f t="shared" si="64"/>
        <v>0</v>
      </c>
      <c r="ED33" s="4">
        <f t="shared" si="8"/>
        <v>0</v>
      </c>
      <c r="EE33" s="106">
        <f t="shared" si="9"/>
        <v>0</v>
      </c>
      <c r="EF33" s="107">
        <f t="shared" si="10"/>
        <v>0</v>
      </c>
    </row>
    <row r="34" spans="1:147" ht="13.2" customHeight="1" x14ac:dyDescent="0.2">
      <c r="A34" s="95">
        <v>12</v>
      </c>
      <c r="B34" s="96">
        <f>国語!B34</f>
        <v>0</v>
      </c>
      <c r="C34" s="97">
        <f>アンケート集計!AU15</f>
        <v>0</v>
      </c>
      <c r="D34" s="422" t="str">
        <f t="shared" si="11"/>
        <v>C</v>
      </c>
      <c r="E34" s="234"/>
      <c r="F34" s="235"/>
      <c r="G34" s="236"/>
      <c r="H34" s="254"/>
      <c r="I34" s="235"/>
      <c r="J34" s="235"/>
      <c r="K34" s="236"/>
      <c r="L34" s="128"/>
      <c r="M34" s="254"/>
      <c r="N34" s="235"/>
      <c r="O34" s="235"/>
      <c r="P34" s="235"/>
      <c r="Q34" s="236"/>
      <c r="R34" s="254"/>
      <c r="S34" s="235"/>
      <c r="T34" s="235"/>
      <c r="U34" s="236"/>
      <c r="V34" s="254"/>
      <c r="W34" s="235"/>
      <c r="X34" s="236"/>
      <c r="Y34" s="254"/>
      <c r="Z34" s="235"/>
      <c r="AA34" s="235"/>
      <c r="AB34" s="236"/>
      <c r="AC34" s="254"/>
      <c r="AD34" s="235"/>
      <c r="AE34" s="236"/>
      <c r="AF34" s="254"/>
      <c r="AG34" s="235"/>
      <c r="AH34" s="236"/>
      <c r="AI34" s="254"/>
      <c r="AJ34" s="235"/>
      <c r="AK34" s="236"/>
      <c r="AL34" s="254"/>
      <c r="AM34" s="285"/>
      <c r="AN34" s="234"/>
      <c r="AO34" s="235"/>
      <c r="AP34" s="236"/>
      <c r="AQ34" s="254"/>
      <c r="AR34" s="235"/>
      <c r="AS34" s="236"/>
      <c r="AT34" s="254"/>
      <c r="AU34" s="236"/>
      <c r="AV34" s="254"/>
      <c r="AW34" s="236"/>
      <c r="AX34" s="254"/>
      <c r="AY34" s="235"/>
      <c r="AZ34" s="236"/>
      <c r="BA34" s="129"/>
      <c r="BB34" s="129"/>
      <c r="BC34" s="101">
        <f t="shared" si="12"/>
        <v>0</v>
      </c>
      <c r="BD34" s="360" t="str">
        <f t="shared" si="13"/>
        <v>C</v>
      </c>
      <c r="BE34" s="102">
        <f t="shared" si="14"/>
        <v>0</v>
      </c>
      <c r="BF34" s="361" t="str">
        <f t="shared" si="15"/>
        <v>C</v>
      </c>
      <c r="BG34" s="101">
        <f t="shared" si="16"/>
        <v>0</v>
      </c>
      <c r="BH34" s="102">
        <f t="shared" si="17"/>
        <v>0</v>
      </c>
      <c r="BI34" s="102">
        <f t="shared" si="18"/>
        <v>0</v>
      </c>
      <c r="BJ34" s="103">
        <f t="shared" si="19"/>
        <v>0</v>
      </c>
      <c r="BK34" s="104">
        <f t="shared" si="1"/>
        <v>0</v>
      </c>
      <c r="BL34" s="507">
        <f t="shared" si="20"/>
        <v>-0.53224796493424975</v>
      </c>
      <c r="BM34" s="198"/>
      <c r="BN34" s="95">
        <f t="shared" si="21"/>
        <v>12</v>
      </c>
      <c r="BO34" s="96">
        <f t="shared" si="3"/>
        <v>0</v>
      </c>
      <c r="BP34" s="561">
        <f t="shared" si="22"/>
        <v>0</v>
      </c>
      <c r="BQ34" s="562" t="str">
        <f t="shared" si="2"/>
        <v>C</v>
      </c>
      <c r="BR34" s="562">
        <f t="shared" si="23"/>
        <v>0</v>
      </c>
      <c r="BS34" s="563" t="str">
        <f t="shared" si="2"/>
        <v>C</v>
      </c>
      <c r="BT34" s="561">
        <f t="shared" si="24"/>
        <v>0</v>
      </c>
      <c r="BU34" s="562">
        <f t="shared" si="25"/>
        <v>0</v>
      </c>
      <c r="BV34" s="562">
        <f t="shared" si="26"/>
        <v>0</v>
      </c>
      <c r="BW34" s="563">
        <f t="shared" si="27"/>
        <v>0</v>
      </c>
      <c r="BX34" s="585">
        <f t="shared" si="28"/>
        <v>0</v>
      </c>
      <c r="BY34" s="586">
        <f t="shared" si="29"/>
        <v>0</v>
      </c>
      <c r="BZ34" s="587">
        <f t="shared" si="30"/>
        <v>0</v>
      </c>
      <c r="CA34" s="586">
        <f t="shared" si="31"/>
        <v>0</v>
      </c>
      <c r="CB34" s="587">
        <f t="shared" si="32"/>
        <v>0</v>
      </c>
      <c r="CC34" s="586">
        <f t="shared" si="33"/>
        <v>0</v>
      </c>
      <c r="CD34" s="567">
        <f t="shared" si="34"/>
        <v>0</v>
      </c>
      <c r="CE34" s="566">
        <f t="shared" si="35"/>
        <v>0</v>
      </c>
      <c r="CF34" s="567">
        <f t="shared" si="36"/>
        <v>0</v>
      </c>
      <c r="CG34" s="566">
        <f t="shared" si="37"/>
        <v>0</v>
      </c>
      <c r="CH34" s="567">
        <f t="shared" si="38"/>
        <v>0</v>
      </c>
      <c r="CI34" s="566">
        <f t="shared" si="39"/>
        <v>0</v>
      </c>
      <c r="CJ34" s="567">
        <f t="shared" si="40"/>
        <v>0</v>
      </c>
      <c r="CK34" s="566">
        <f t="shared" si="41"/>
        <v>0</v>
      </c>
      <c r="CL34" s="567">
        <f t="shared" si="42"/>
        <v>0</v>
      </c>
      <c r="CM34" s="566">
        <f t="shared" si="43"/>
        <v>0</v>
      </c>
      <c r="CN34" s="567">
        <f t="shared" si="44"/>
        <v>0</v>
      </c>
      <c r="CO34" s="566">
        <f t="shared" si="45"/>
        <v>0</v>
      </c>
      <c r="CP34" s="567">
        <f t="shared" si="46"/>
        <v>0</v>
      </c>
      <c r="CQ34" s="566">
        <f t="shared" si="47"/>
        <v>0</v>
      </c>
      <c r="CR34" s="567">
        <f t="shared" si="48"/>
        <v>0</v>
      </c>
      <c r="CS34" s="565">
        <f t="shared" si="49"/>
        <v>0</v>
      </c>
      <c r="CT34" s="564">
        <f t="shared" si="50"/>
        <v>0</v>
      </c>
      <c r="CU34" s="566">
        <f t="shared" si="51"/>
        <v>0</v>
      </c>
      <c r="CV34" s="567">
        <f t="shared" si="52"/>
        <v>0</v>
      </c>
      <c r="CW34" s="566">
        <f t="shared" si="53"/>
        <v>0</v>
      </c>
      <c r="CX34" s="567">
        <f t="shared" si="54"/>
        <v>0</v>
      </c>
      <c r="CY34" s="566">
        <f t="shared" si="55"/>
        <v>0</v>
      </c>
      <c r="CZ34" s="567">
        <f t="shared" si="56"/>
        <v>0</v>
      </c>
      <c r="DA34" s="566">
        <f t="shared" si="57"/>
        <v>0</v>
      </c>
      <c r="DB34" s="567">
        <f t="shared" si="58"/>
        <v>0</v>
      </c>
      <c r="DC34" s="566">
        <f t="shared" si="59"/>
        <v>0</v>
      </c>
      <c r="DD34" s="567">
        <f t="shared" si="60"/>
        <v>0</v>
      </c>
      <c r="DE34" s="565">
        <f t="shared" si="61"/>
        <v>0</v>
      </c>
      <c r="DF34" s="567">
        <f t="shared" si="62"/>
        <v>0</v>
      </c>
      <c r="DG34" s="569">
        <f t="shared" si="63"/>
        <v>0</v>
      </c>
      <c r="DH34" s="199"/>
      <c r="DI34" s="335">
        <v>12</v>
      </c>
      <c r="DJ34" s="334">
        <f t="shared" si="4"/>
        <v>12</v>
      </c>
      <c r="DK34" s="354">
        <f t="shared" si="5"/>
        <v>0</v>
      </c>
      <c r="DL34" s="105">
        <f t="shared" si="6"/>
        <v>0</v>
      </c>
      <c r="DM34" s="292">
        <f t="shared" si="7"/>
        <v>-0.53224796493424975</v>
      </c>
      <c r="DN34" s="133"/>
      <c r="DO34" s="605" t="s">
        <v>251</v>
      </c>
      <c r="DP34" s="606"/>
      <c r="DQ34" s="607">
        <f>COUNTIF($DL$23:$DL$62,"&gt;=71")-COUNTIF($DL$23:$DL$62,"&gt;=81")</f>
        <v>0</v>
      </c>
      <c r="DR34" s="608"/>
      <c r="EB34" s="344">
        <f t="shared" si="64"/>
        <v>12</v>
      </c>
      <c r="EC34" s="347">
        <f t="shared" si="64"/>
        <v>0</v>
      </c>
      <c r="ED34" s="4">
        <f t="shared" si="8"/>
        <v>0</v>
      </c>
      <c r="EE34" s="106">
        <f t="shared" si="9"/>
        <v>0</v>
      </c>
      <c r="EF34" s="107">
        <f t="shared" si="10"/>
        <v>0</v>
      </c>
      <c r="EH34" s="134"/>
    </row>
    <row r="35" spans="1:147" ht="13.2" customHeight="1" x14ac:dyDescent="0.2">
      <c r="A35" s="55">
        <v>13</v>
      </c>
      <c r="B35" s="108">
        <f>国語!B35</f>
        <v>0</v>
      </c>
      <c r="C35" s="109">
        <f>アンケート集計!AU16</f>
        <v>0</v>
      </c>
      <c r="D35" s="23" t="str">
        <f t="shared" si="11"/>
        <v>C</v>
      </c>
      <c r="E35" s="237"/>
      <c r="F35" s="238"/>
      <c r="G35" s="239"/>
      <c r="H35" s="255"/>
      <c r="I35" s="238"/>
      <c r="J35" s="238"/>
      <c r="K35" s="239"/>
      <c r="L35" s="131"/>
      <c r="M35" s="255"/>
      <c r="N35" s="238"/>
      <c r="O35" s="238"/>
      <c r="P35" s="238"/>
      <c r="Q35" s="239"/>
      <c r="R35" s="255"/>
      <c r="S35" s="238"/>
      <c r="T35" s="238"/>
      <c r="U35" s="239"/>
      <c r="V35" s="255"/>
      <c r="W35" s="238"/>
      <c r="X35" s="239"/>
      <c r="Y35" s="255"/>
      <c r="Z35" s="238"/>
      <c r="AA35" s="238"/>
      <c r="AB35" s="239"/>
      <c r="AC35" s="255"/>
      <c r="AD35" s="238"/>
      <c r="AE35" s="239"/>
      <c r="AF35" s="255"/>
      <c r="AG35" s="238"/>
      <c r="AH35" s="239"/>
      <c r="AI35" s="255"/>
      <c r="AJ35" s="238"/>
      <c r="AK35" s="239"/>
      <c r="AL35" s="255"/>
      <c r="AM35" s="286"/>
      <c r="AN35" s="237"/>
      <c r="AO35" s="238"/>
      <c r="AP35" s="239"/>
      <c r="AQ35" s="255"/>
      <c r="AR35" s="238"/>
      <c r="AS35" s="239"/>
      <c r="AT35" s="255"/>
      <c r="AU35" s="239"/>
      <c r="AV35" s="255"/>
      <c r="AW35" s="239"/>
      <c r="AX35" s="255"/>
      <c r="AY35" s="238"/>
      <c r="AZ35" s="239"/>
      <c r="BA35" s="132"/>
      <c r="BB35" s="132"/>
      <c r="BC35" s="113">
        <f t="shared" si="12"/>
        <v>0</v>
      </c>
      <c r="BD35" s="358" t="str">
        <f t="shared" si="13"/>
        <v>C</v>
      </c>
      <c r="BE35" s="114">
        <f t="shared" si="14"/>
        <v>0</v>
      </c>
      <c r="BF35" s="359" t="str">
        <f t="shared" si="15"/>
        <v>C</v>
      </c>
      <c r="BG35" s="113">
        <f t="shared" si="16"/>
        <v>0</v>
      </c>
      <c r="BH35" s="114">
        <f t="shared" si="17"/>
        <v>0</v>
      </c>
      <c r="BI35" s="114">
        <f t="shared" si="18"/>
        <v>0</v>
      </c>
      <c r="BJ35" s="115">
        <f t="shared" si="19"/>
        <v>0</v>
      </c>
      <c r="BK35" s="116">
        <f t="shared" si="1"/>
        <v>0</v>
      </c>
      <c r="BL35" s="508">
        <f t="shared" si="20"/>
        <v>-0.53224796493424975</v>
      </c>
      <c r="BM35" s="198"/>
      <c r="BN35" s="55">
        <f t="shared" si="21"/>
        <v>13</v>
      </c>
      <c r="BO35" s="108">
        <f t="shared" si="3"/>
        <v>0</v>
      </c>
      <c r="BP35" s="570">
        <f t="shared" si="22"/>
        <v>0</v>
      </c>
      <c r="BQ35" s="571" t="str">
        <f t="shared" si="2"/>
        <v>C</v>
      </c>
      <c r="BR35" s="571">
        <f t="shared" si="23"/>
        <v>0</v>
      </c>
      <c r="BS35" s="572" t="str">
        <f t="shared" si="2"/>
        <v>C</v>
      </c>
      <c r="BT35" s="570">
        <f t="shared" si="24"/>
        <v>0</v>
      </c>
      <c r="BU35" s="571">
        <f t="shared" si="25"/>
        <v>0</v>
      </c>
      <c r="BV35" s="571">
        <f t="shared" si="26"/>
        <v>0</v>
      </c>
      <c r="BW35" s="572">
        <f t="shared" si="27"/>
        <v>0</v>
      </c>
      <c r="BX35" s="555">
        <f t="shared" si="28"/>
        <v>0</v>
      </c>
      <c r="BY35" s="557">
        <f t="shared" si="29"/>
        <v>0</v>
      </c>
      <c r="BZ35" s="558">
        <f t="shared" si="30"/>
        <v>0</v>
      </c>
      <c r="CA35" s="557">
        <f t="shared" si="31"/>
        <v>0</v>
      </c>
      <c r="CB35" s="558">
        <f t="shared" si="32"/>
        <v>0</v>
      </c>
      <c r="CC35" s="557">
        <f t="shared" si="33"/>
        <v>0</v>
      </c>
      <c r="CD35" s="558">
        <f t="shared" si="34"/>
        <v>0</v>
      </c>
      <c r="CE35" s="557">
        <f t="shared" si="35"/>
        <v>0</v>
      </c>
      <c r="CF35" s="558">
        <f t="shared" si="36"/>
        <v>0</v>
      </c>
      <c r="CG35" s="557">
        <f t="shared" si="37"/>
        <v>0</v>
      </c>
      <c r="CH35" s="558">
        <f t="shared" si="38"/>
        <v>0</v>
      </c>
      <c r="CI35" s="557">
        <f t="shared" si="39"/>
        <v>0</v>
      </c>
      <c r="CJ35" s="558">
        <f t="shared" si="40"/>
        <v>0</v>
      </c>
      <c r="CK35" s="557">
        <f t="shared" si="41"/>
        <v>0</v>
      </c>
      <c r="CL35" s="558">
        <f t="shared" si="42"/>
        <v>0</v>
      </c>
      <c r="CM35" s="557">
        <f t="shared" si="43"/>
        <v>0</v>
      </c>
      <c r="CN35" s="558">
        <f t="shared" si="44"/>
        <v>0</v>
      </c>
      <c r="CO35" s="557">
        <f t="shared" si="45"/>
        <v>0</v>
      </c>
      <c r="CP35" s="558">
        <f t="shared" si="46"/>
        <v>0</v>
      </c>
      <c r="CQ35" s="557">
        <f t="shared" si="47"/>
        <v>0</v>
      </c>
      <c r="CR35" s="558">
        <f t="shared" si="48"/>
        <v>0</v>
      </c>
      <c r="CS35" s="556">
        <f t="shared" si="49"/>
        <v>0</v>
      </c>
      <c r="CT35" s="555">
        <f t="shared" si="50"/>
        <v>0</v>
      </c>
      <c r="CU35" s="557">
        <f t="shared" si="51"/>
        <v>0</v>
      </c>
      <c r="CV35" s="558">
        <f t="shared" si="52"/>
        <v>0</v>
      </c>
      <c r="CW35" s="557">
        <f t="shared" si="53"/>
        <v>0</v>
      </c>
      <c r="CX35" s="558">
        <f t="shared" si="54"/>
        <v>0</v>
      </c>
      <c r="CY35" s="557">
        <f t="shared" si="55"/>
        <v>0</v>
      </c>
      <c r="CZ35" s="558">
        <f t="shared" si="56"/>
        <v>0</v>
      </c>
      <c r="DA35" s="557">
        <f t="shared" si="57"/>
        <v>0</v>
      </c>
      <c r="DB35" s="558">
        <f t="shared" si="58"/>
        <v>0</v>
      </c>
      <c r="DC35" s="557">
        <f t="shared" si="59"/>
        <v>0</v>
      </c>
      <c r="DD35" s="558">
        <f t="shared" si="60"/>
        <v>0</v>
      </c>
      <c r="DE35" s="556">
        <f t="shared" si="61"/>
        <v>0</v>
      </c>
      <c r="DF35" s="558">
        <f t="shared" si="62"/>
        <v>0</v>
      </c>
      <c r="DG35" s="560">
        <f t="shared" si="63"/>
        <v>0</v>
      </c>
      <c r="DH35" s="199"/>
      <c r="DI35" s="335">
        <v>13</v>
      </c>
      <c r="DJ35" s="334">
        <f t="shared" si="4"/>
        <v>13</v>
      </c>
      <c r="DK35" s="354">
        <f t="shared" si="5"/>
        <v>0</v>
      </c>
      <c r="DL35" s="105">
        <f t="shared" si="6"/>
        <v>0</v>
      </c>
      <c r="DM35" s="292">
        <f t="shared" si="7"/>
        <v>-0.53224796493424975</v>
      </c>
      <c r="DN35" s="133"/>
      <c r="DO35" s="609" t="s">
        <v>252</v>
      </c>
      <c r="DP35" s="610"/>
      <c r="DQ35" s="607">
        <f>COUNTIF($DL$23:$DL$62,"&gt;=81")-COUNTIF($DL$23:$DL$62,"&gt;=91")</f>
        <v>0</v>
      </c>
      <c r="DR35" s="608"/>
      <c r="EB35" s="344">
        <f t="shared" si="64"/>
        <v>13</v>
      </c>
      <c r="EC35" s="347">
        <f t="shared" si="64"/>
        <v>0</v>
      </c>
      <c r="ED35" s="4">
        <f t="shared" si="8"/>
        <v>0</v>
      </c>
      <c r="EE35" s="106">
        <f t="shared" si="9"/>
        <v>0</v>
      </c>
      <c r="EF35" s="107">
        <f t="shared" si="10"/>
        <v>0</v>
      </c>
      <c r="EH35" s="121"/>
    </row>
    <row r="36" spans="1:147" ht="13.2" customHeight="1" thickBot="1" x14ac:dyDescent="0.25">
      <c r="A36" s="95">
        <v>14</v>
      </c>
      <c r="B36" s="96">
        <f>国語!B36</f>
        <v>0</v>
      </c>
      <c r="C36" s="97">
        <f>アンケート集計!AU17</f>
        <v>0</v>
      </c>
      <c r="D36" s="422" t="str">
        <f t="shared" si="11"/>
        <v>C</v>
      </c>
      <c r="E36" s="234"/>
      <c r="F36" s="235"/>
      <c r="G36" s="236"/>
      <c r="H36" s="254"/>
      <c r="I36" s="235"/>
      <c r="J36" s="235"/>
      <c r="K36" s="236"/>
      <c r="L36" s="128"/>
      <c r="M36" s="254"/>
      <c r="N36" s="235"/>
      <c r="O36" s="235"/>
      <c r="P36" s="235"/>
      <c r="Q36" s="236"/>
      <c r="R36" s="254"/>
      <c r="S36" s="235"/>
      <c r="T36" s="235"/>
      <c r="U36" s="236"/>
      <c r="V36" s="254"/>
      <c r="W36" s="235"/>
      <c r="X36" s="236"/>
      <c r="Y36" s="254"/>
      <c r="Z36" s="235"/>
      <c r="AA36" s="235"/>
      <c r="AB36" s="236"/>
      <c r="AC36" s="254"/>
      <c r="AD36" s="235"/>
      <c r="AE36" s="236"/>
      <c r="AF36" s="254"/>
      <c r="AG36" s="235"/>
      <c r="AH36" s="236"/>
      <c r="AI36" s="254"/>
      <c r="AJ36" s="235"/>
      <c r="AK36" s="236"/>
      <c r="AL36" s="254"/>
      <c r="AM36" s="285"/>
      <c r="AN36" s="234"/>
      <c r="AO36" s="235"/>
      <c r="AP36" s="236"/>
      <c r="AQ36" s="254"/>
      <c r="AR36" s="235"/>
      <c r="AS36" s="236"/>
      <c r="AT36" s="254"/>
      <c r="AU36" s="236"/>
      <c r="AV36" s="254"/>
      <c r="AW36" s="236"/>
      <c r="AX36" s="254"/>
      <c r="AY36" s="235"/>
      <c r="AZ36" s="236"/>
      <c r="BA36" s="129"/>
      <c r="BB36" s="129"/>
      <c r="BC36" s="101">
        <f t="shared" si="12"/>
        <v>0</v>
      </c>
      <c r="BD36" s="360" t="str">
        <f t="shared" si="13"/>
        <v>C</v>
      </c>
      <c r="BE36" s="102">
        <f t="shared" si="14"/>
        <v>0</v>
      </c>
      <c r="BF36" s="361" t="str">
        <f t="shared" si="15"/>
        <v>C</v>
      </c>
      <c r="BG36" s="101">
        <f t="shared" si="16"/>
        <v>0</v>
      </c>
      <c r="BH36" s="102">
        <f t="shared" si="17"/>
        <v>0</v>
      </c>
      <c r="BI36" s="102">
        <f t="shared" si="18"/>
        <v>0</v>
      </c>
      <c r="BJ36" s="103">
        <f t="shared" si="19"/>
        <v>0</v>
      </c>
      <c r="BK36" s="104">
        <f t="shared" si="1"/>
        <v>0</v>
      </c>
      <c r="BL36" s="507">
        <f t="shared" si="20"/>
        <v>-0.53224796493424975</v>
      </c>
      <c r="BM36" s="198"/>
      <c r="BN36" s="95">
        <f t="shared" si="21"/>
        <v>14</v>
      </c>
      <c r="BO36" s="96">
        <f t="shared" si="3"/>
        <v>0</v>
      </c>
      <c r="BP36" s="561">
        <f t="shared" si="22"/>
        <v>0</v>
      </c>
      <c r="BQ36" s="562" t="str">
        <f t="shared" si="2"/>
        <v>C</v>
      </c>
      <c r="BR36" s="562">
        <f t="shared" si="23"/>
        <v>0</v>
      </c>
      <c r="BS36" s="563" t="str">
        <f t="shared" si="2"/>
        <v>C</v>
      </c>
      <c r="BT36" s="561">
        <f t="shared" si="24"/>
        <v>0</v>
      </c>
      <c r="BU36" s="562">
        <f t="shared" si="25"/>
        <v>0</v>
      </c>
      <c r="BV36" s="562">
        <f t="shared" si="26"/>
        <v>0</v>
      </c>
      <c r="BW36" s="563">
        <f t="shared" si="27"/>
        <v>0</v>
      </c>
      <c r="BX36" s="585">
        <f t="shared" si="28"/>
        <v>0</v>
      </c>
      <c r="BY36" s="586">
        <f t="shared" si="29"/>
        <v>0</v>
      </c>
      <c r="BZ36" s="587">
        <f t="shared" si="30"/>
        <v>0</v>
      </c>
      <c r="CA36" s="586">
        <f t="shared" si="31"/>
        <v>0</v>
      </c>
      <c r="CB36" s="587">
        <f t="shared" si="32"/>
        <v>0</v>
      </c>
      <c r="CC36" s="586">
        <f t="shared" si="33"/>
        <v>0</v>
      </c>
      <c r="CD36" s="567">
        <f t="shared" si="34"/>
        <v>0</v>
      </c>
      <c r="CE36" s="566">
        <f t="shared" si="35"/>
        <v>0</v>
      </c>
      <c r="CF36" s="567">
        <f t="shared" si="36"/>
        <v>0</v>
      </c>
      <c r="CG36" s="566">
        <f t="shared" si="37"/>
        <v>0</v>
      </c>
      <c r="CH36" s="567">
        <f t="shared" si="38"/>
        <v>0</v>
      </c>
      <c r="CI36" s="566">
        <f t="shared" si="39"/>
        <v>0</v>
      </c>
      <c r="CJ36" s="567">
        <f t="shared" si="40"/>
        <v>0</v>
      </c>
      <c r="CK36" s="566">
        <f t="shared" si="41"/>
        <v>0</v>
      </c>
      <c r="CL36" s="567">
        <f t="shared" si="42"/>
        <v>0</v>
      </c>
      <c r="CM36" s="566">
        <f t="shared" si="43"/>
        <v>0</v>
      </c>
      <c r="CN36" s="567">
        <f t="shared" si="44"/>
        <v>0</v>
      </c>
      <c r="CO36" s="566">
        <f t="shared" si="45"/>
        <v>0</v>
      </c>
      <c r="CP36" s="567">
        <f t="shared" si="46"/>
        <v>0</v>
      </c>
      <c r="CQ36" s="566">
        <f t="shared" si="47"/>
        <v>0</v>
      </c>
      <c r="CR36" s="567">
        <f t="shared" si="48"/>
        <v>0</v>
      </c>
      <c r="CS36" s="565">
        <f t="shared" si="49"/>
        <v>0</v>
      </c>
      <c r="CT36" s="564">
        <f t="shared" si="50"/>
        <v>0</v>
      </c>
      <c r="CU36" s="566">
        <f t="shared" si="51"/>
        <v>0</v>
      </c>
      <c r="CV36" s="567">
        <f t="shared" si="52"/>
        <v>0</v>
      </c>
      <c r="CW36" s="566">
        <f t="shared" si="53"/>
        <v>0</v>
      </c>
      <c r="CX36" s="567">
        <f t="shared" si="54"/>
        <v>0</v>
      </c>
      <c r="CY36" s="566">
        <f t="shared" si="55"/>
        <v>0</v>
      </c>
      <c r="CZ36" s="567">
        <f t="shared" si="56"/>
        <v>0</v>
      </c>
      <c r="DA36" s="566">
        <f t="shared" si="57"/>
        <v>0</v>
      </c>
      <c r="DB36" s="567">
        <f t="shared" si="58"/>
        <v>0</v>
      </c>
      <c r="DC36" s="566">
        <f t="shared" si="59"/>
        <v>0</v>
      </c>
      <c r="DD36" s="567">
        <f t="shared" si="60"/>
        <v>0</v>
      </c>
      <c r="DE36" s="565">
        <f t="shared" si="61"/>
        <v>0</v>
      </c>
      <c r="DF36" s="567">
        <f t="shared" si="62"/>
        <v>0</v>
      </c>
      <c r="DG36" s="569">
        <f t="shared" si="63"/>
        <v>0</v>
      </c>
      <c r="DH36" s="199"/>
      <c r="DI36" s="335">
        <v>14</v>
      </c>
      <c r="DJ36" s="334">
        <f t="shared" si="4"/>
        <v>14</v>
      </c>
      <c r="DK36" s="354">
        <f t="shared" si="5"/>
        <v>0</v>
      </c>
      <c r="DL36" s="105">
        <f t="shared" si="6"/>
        <v>0</v>
      </c>
      <c r="DM36" s="292">
        <f t="shared" si="7"/>
        <v>-0.53224796493424975</v>
      </c>
      <c r="DN36" s="133"/>
      <c r="DO36" s="611" t="s">
        <v>253</v>
      </c>
      <c r="DP36" s="612"/>
      <c r="DQ36" s="613">
        <f>COUNTIF($DL$23:$DL$62,"&gt;=91")-COUNTIF($DL$23:$DL$62,"&gt;=101")</f>
        <v>0</v>
      </c>
      <c r="DR36" s="614"/>
      <c r="EB36" s="344">
        <f t="shared" si="64"/>
        <v>14</v>
      </c>
      <c r="EC36" s="347">
        <f t="shared" si="64"/>
        <v>0</v>
      </c>
      <c r="ED36" s="4">
        <f t="shared" si="8"/>
        <v>0</v>
      </c>
      <c r="EE36" s="106">
        <f t="shared" si="9"/>
        <v>0</v>
      </c>
      <c r="EF36" s="107">
        <f t="shared" si="10"/>
        <v>0</v>
      </c>
    </row>
    <row r="37" spans="1:147" ht="13.2" customHeight="1" thickBot="1" x14ac:dyDescent="0.25">
      <c r="A37" s="55">
        <v>15</v>
      </c>
      <c r="B37" s="108">
        <f>国語!B37</f>
        <v>0</v>
      </c>
      <c r="C37" s="109">
        <f>アンケート集計!AU18</f>
        <v>0</v>
      </c>
      <c r="D37" s="23" t="str">
        <f t="shared" si="11"/>
        <v>C</v>
      </c>
      <c r="E37" s="237"/>
      <c r="F37" s="238"/>
      <c r="G37" s="239"/>
      <c r="H37" s="255"/>
      <c r="I37" s="238"/>
      <c r="J37" s="238"/>
      <c r="K37" s="239"/>
      <c r="L37" s="131"/>
      <c r="M37" s="255"/>
      <c r="N37" s="238"/>
      <c r="O37" s="238"/>
      <c r="P37" s="238"/>
      <c r="Q37" s="239"/>
      <c r="R37" s="255"/>
      <c r="S37" s="238"/>
      <c r="T37" s="238"/>
      <c r="U37" s="239"/>
      <c r="V37" s="255"/>
      <c r="W37" s="238"/>
      <c r="X37" s="239"/>
      <c r="Y37" s="255"/>
      <c r="Z37" s="238"/>
      <c r="AA37" s="238"/>
      <c r="AB37" s="239"/>
      <c r="AC37" s="255"/>
      <c r="AD37" s="238"/>
      <c r="AE37" s="239"/>
      <c r="AF37" s="255"/>
      <c r="AG37" s="238"/>
      <c r="AH37" s="239"/>
      <c r="AI37" s="255"/>
      <c r="AJ37" s="238"/>
      <c r="AK37" s="239"/>
      <c r="AL37" s="255"/>
      <c r="AM37" s="286"/>
      <c r="AN37" s="237"/>
      <c r="AO37" s="238"/>
      <c r="AP37" s="239"/>
      <c r="AQ37" s="255"/>
      <c r="AR37" s="238"/>
      <c r="AS37" s="239"/>
      <c r="AT37" s="255"/>
      <c r="AU37" s="239"/>
      <c r="AV37" s="255"/>
      <c r="AW37" s="239"/>
      <c r="AX37" s="255"/>
      <c r="AY37" s="238"/>
      <c r="AZ37" s="239"/>
      <c r="BA37" s="132"/>
      <c r="BB37" s="132"/>
      <c r="BC37" s="113">
        <f t="shared" si="12"/>
        <v>0</v>
      </c>
      <c r="BD37" s="358" t="str">
        <f t="shared" si="13"/>
        <v>C</v>
      </c>
      <c r="BE37" s="114">
        <f t="shared" si="14"/>
        <v>0</v>
      </c>
      <c r="BF37" s="359" t="str">
        <f t="shared" si="15"/>
        <v>C</v>
      </c>
      <c r="BG37" s="113">
        <f t="shared" si="16"/>
        <v>0</v>
      </c>
      <c r="BH37" s="114">
        <f t="shared" si="17"/>
        <v>0</v>
      </c>
      <c r="BI37" s="114">
        <f t="shared" si="18"/>
        <v>0</v>
      </c>
      <c r="BJ37" s="115">
        <f t="shared" si="19"/>
        <v>0</v>
      </c>
      <c r="BK37" s="116">
        <f t="shared" si="1"/>
        <v>0</v>
      </c>
      <c r="BL37" s="508">
        <f t="shared" si="20"/>
        <v>-0.53224796493424975</v>
      </c>
      <c r="BM37" s="198"/>
      <c r="BN37" s="55">
        <f t="shared" si="21"/>
        <v>15</v>
      </c>
      <c r="BO37" s="108">
        <f t="shared" si="3"/>
        <v>0</v>
      </c>
      <c r="BP37" s="570">
        <f t="shared" si="22"/>
        <v>0</v>
      </c>
      <c r="BQ37" s="571" t="str">
        <f t="shared" si="2"/>
        <v>C</v>
      </c>
      <c r="BR37" s="571">
        <f t="shared" si="23"/>
        <v>0</v>
      </c>
      <c r="BS37" s="572" t="str">
        <f t="shared" si="2"/>
        <v>C</v>
      </c>
      <c r="BT37" s="570">
        <f t="shared" si="24"/>
        <v>0</v>
      </c>
      <c r="BU37" s="571">
        <f t="shared" si="25"/>
        <v>0</v>
      </c>
      <c r="BV37" s="571">
        <f t="shared" si="26"/>
        <v>0</v>
      </c>
      <c r="BW37" s="572">
        <f t="shared" si="27"/>
        <v>0</v>
      </c>
      <c r="BX37" s="555">
        <f t="shared" si="28"/>
        <v>0</v>
      </c>
      <c r="BY37" s="557">
        <f t="shared" si="29"/>
        <v>0</v>
      </c>
      <c r="BZ37" s="558">
        <f t="shared" si="30"/>
        <v>0</v>
      </c>
      <c r="CA37" s="557">
        <f t="shared" si="31"/>
        <v>0</v>
      </c>
      <c r="CB37" s="558">
        <f t="shared" si="32"/>
        <v>0</v>
      </c>
      <c r="CC37" s="557">
        <f t="shared" si="33"/>
        <v>0</v>
      </c>
      <c r="CD37" s="558">
        <f t="shared" si="34"/>
        <v>0</v>
      </c>
      <c r="CE37" s="557">
        <f t="shared" si="35"/>
        <v>0</v>
      </c>
      <c r="CF37" s="558">
        <f t="shared" si="36"/>
        <v>0</v>
      </c>
      <c r="CG37" s="557">
        <f t="shared" si="37"/>
        <v>0</v>
      </c>
      <c r="CH37" s="558">
        <f t="shared" si="38"/>
        <v>0</v>
      </c>
      <c r="CI37" s="557">
        <f t="shared" si="39"/>
        <v>0</v>
      </c>
      <c r="CJ37" s="558">
        <f t="shared" si="40"/>
        <v>0</v>
      </c>
      <c r="CK37" s="557">
        <f t="shared" si="41"/>
        <v>0</v>
      </c>
      <c r="CL37" s="558">
        <f t="shared" si="42"/>
        <v>0</v>
      </c>
      <c r="CM37" s="557">
        <f t="shared" si="43"/>
        <v>0</v>
      </c>
      <c r="CN37" s="558">
        <f t="shared" si="44"/>
        <v>0</v>
      </c>
      <c r="CO37" s="557">
        <f t="shared" si="45"/>
        <v>0</v>
      </c>
      <c r="CP37" s="558">
        <f t="shared" si="46"/>
        <v>0</v>
      </c>
      <c r="CQ37" s="557">
        <f t="shared" si="47"/>
        <v>0</v>
      </c>
      <c r="CR37" s="558">
        <f t="shared" si="48"/>
        <v>0</v>
      </c>
      <c r="CS37" s="556">
        <f t="shared" si="49"/>
        <v>0</v>
      </c>
      <c r="CT37" s="555">
        <f t="shared" si="50"/>
        <v>0</v>
      </c>
      <c r="CU37" s="557">
        <f t="shared" si="51"/>
        <v>0</v>
      </c>
      <c r="CV37" s="558">
        <f t="shared" si="52"/>
        <v>0</v>
      </c>
      <c r="CW37" s="557">
        <f t="shared" si="53"/>
        <v>0</v>
      </c>
      <c r="CX37" s="558">
        <f t="shared" si="54"/>
        <v>0</v>
      </c>
      <c r="CY37" s="557">
        <f t="shared" si="55"/>
        <v>0</v>
      </c>
      <c r="CZ37" s="558">
        <f t="shared" si="56"/>
        <v>0</v>
      </c>
      <c r="DA37" s="557">
        <f t="shared" si="57"/>
        <v>0</v>
      </c>
      <c r="DB37" s="558">
        <f t="shared" si="58"/>
        <v>0</v>
      </c>
      <c r="DC37" s="557">
        <f t="shared" si="59"/>
        <v>0</v>
      </c>
      <c r="DD37" s="558">
        <f t="shared" si="60"/>
        <v>0</v>
      </c>
      <c r="DE37" s="556">
        <f t="shared" si="61"/>
        <v>0</v>
      </c>
      <c r="DF37" s="558">
        <f t="shared" si="62"/>
        <v>0</v>
      </c>
      <c r="DG37" s="560">
        <f t="shared" si="63"/>
        <v>0</v>
      </c>
      <c r="DH37" s="199"/>
      <c r="DI37" s="335">
        <v>15</v>
      </c>
      <c r="DJ37" s="334">
        <f t="shared" si="4"/>
        <v>15</v>
      </c>
      <c r="DK37" s="354">
        <f t="shared" si="5"/>
        <v>0</v>
      </c>
      <c r="DL37" s="105">
        <f t="shared" si="6"/>
        <v>0</v>
      </c>
      <c r="DM37" s="292">
        <f t="shared" si="7"/>
        <v>-0.53224796493424975</v>
      </c>
      <c r="DN37" s="133"/>
      <c r="DO37" s="615" t="s">
        <v>254</v>
      </c>
      <c r="DP37" s="616"/>
      <c r="DQ37" s="617">
        <f>SUM(DQ27:DR36)</f>
        <v>40</v>
      </c>
      <c r="DR37" s="618"/>
      <c r="EB37" s="344">
        <f t="shared" si="64"/>
        <v>15</v>
      </c>
      <c r="EC37" s="347">
        <f t="shared" si="64"/>
        <v>0</v>
      </c>
      <c r="ED37" s="4">
        <f t="shared" si="8"/>
        <v>0</v>
      </c>
      <c r="EE37" s="106">
        <f t="shared" si="9"/>
        <v>0</v>
      </c>
      <c r="EF37" s="107">
        <f t="shared" si="10"/>
        <v>0</v>
      </c>
    </row>
    <row r="38" spans="1:147" ht="13.2" customHeight="1" x14ac:dyDescent="0.2">
      <c r="A38" s="95">
        <v>16</v>
      </c>
      <c r="B38" s="96">
        <f>国語!B38</f>
        <v>0</v>
      </c>
      <c r="C38" s="97">
        <f>アンケート集計!AU19</f>
        <v>0</v>
      </c>
      <c r="D38" s="422" t="str">
        <f t="shared" si="11"/>
        <v>C</v>
      </c>
      <c r="E38" s="234"/>
      <c r="F38" s="235"/>
      <c r="G38" s="236"/>
      <c r="H38" s="254"/>
      <c r="I38" s="235"/>
      <c r="J38" s="235"/>
      <c r="K38" s="236"/>
      <c r="L38" s="128"/>
      <c r="M38" s="254"/>
      <c r="N38" s="235"/>
      <c r="O38" s="235"/>
      <c r="P38" s="235"/>
      <c r="Q38" s="236"/>
      <c r="R38" s="254"/>
      <c r="S38" s="235"/>
      <c r="T38" s="235"/>
      <c r="U38" s="236"/>
      <c r="V38" s="254"/>
      <c r="W38" s="235"/>
      <c r="X38" s="236"/>
      <c r="Y38" s="254"/>
      <c r="Z38" s="235"/>
      <c r="AA38" s="235"/>
      <c r="AB38" s="236"/>
      <c r="AC38" s="254"/>
      <c r="AD38" s="235"/>
      <c r="AE38" s="236"/>
      <c r="AF38" s="254"/>
      <c r="AG38" s="235"/>
      <c r="AH38" s="236"/>
      <c r="AI38" s="254"/>
      <c r="AJ38" s="235"/>
      <c r="AK38" s="236"/>
      <c r="AL38" s="254"/>
      <c r="AM38" s="285"/>
      <c r="AN38" s="234"/>
      <c r="AO38" s="235"/>
      <c r="AP38" s="236"/>
      <c r="AQ38" s="254"/>
      <c r="AR38" s="235"/>
      <c r="AS38" s="236"/>
      <c r="AT38" s="254"/>
      <c r="AU38" s="236"/>
      <c r="AV38" s="254"/>
      <c r="AW38" s="236"/>
      <c r="AX38" s="254"/>
      <c r="AY38" s="235"/>
      <c r="AZ38" s="236"/>
      <c r="BA38" s="129"/>
      <c r="BB38" s="129"/>
      <c r="BC38" s="101">
        <f t="shared" si="12"/>
        <v>0</v>
      </c>
      <c r="BD38" s="360" t="str">
        <f t="shared" si="13"/>
        <v>C</v>
      </c>
      <c r="BE38" s="102">
        <f t="shared" si="14"/>
        <v>0</v>
      </c>
      <c r="BF38" s="361" t="str">
        <f t="shared" si="15"/>
        <v>C</v>
      </c>
      <c r="BG38" s="101">
        <f t="shared" si="16"/>
        <v>0</v>
      </c>
      <c r="BH38" s="102">
        <f t="shared" si="17"/>
        <v>0</v>
      </c>
      <c r="BI38" s="102">
        <f t="shared" si="18"/>
        <v>0</v>
      </c>
      <c r="BJ38" s="103">
        <f t="shared" si="19"/>
        <v>0</v>
      </c>
      <c r="BK38" s="104">
        <f t="shared" si="1"/>
        <v>0</v>
      </c>
      <c r="BL38" s="507">
        <f t="shared" si="20"/>
        <v>-0.53224796493424975</v>
      </c>
      <c r="BM38" s="198"/>
      <c r="BN38" s="95">
        <f t="shared" si="21"/>
        <v>16</v>
      </c>
      <c r="BO38" s="96">
        <f t="shared" si="3"/>
        <v>0</v>
      </c>
      <c r="BP38" s="561">
        <f t="shared" si="22"/>
        <v>0</v>
      </c>
      <c r="BQ38" s="562" t="str">
        <f t="shared" si="2"/>
        <v>C</v>
      </c>
      <c r="BR38" s="562">
        <f t="shared" si="23"/>
        <v>0</v>
      </c>
      <c r="BS38" s="563" t="str">
        <f t="shared" si="2"/>
        <v>C</v>
      </c>
      <c r="BT38" s="561">
        <f t="shared" si="24"/>
        <v>0</v>
      </c>
      <c r="BU38" s="562">
        <f t="shared" si="25"/>
        <v>0</v>
      </c>
      <c r="BV38" s="562">
        <f t="shared" si="26"/>
        <v>0</v>
      </c>
      <c r="BW38" s="563">
        <f t="shared" si="27"/>
        <v>0</v>
      </c>
      <c r="BX38" s="585">
        <f t="shared" si="28"/>
        <v>0</v>
      </c>
      <c r="BY38" s="586">
        <f t="shared" si="29"/>
        <v>0</v>
      </c>
      <c r="BZ38" s="587">
        <f t="shared" si="30"/>
        <v>0</v>
      </c>
      <c r="CA38" s="586">
        <f t="shared" si="31"/>
        <v>0</v>
      </c>
      <c r="CB38" s="587">
        <f t="shared" si="32"/>
        <v>0</v>
      </c>
      <c r="CC38" s="586">
        <f t="shared" si="33"/>
        <v>0</v>
      </c>
      <c r="CD38" s="567">
        <f t="shared" si="34"/>
        <v>0</v>
      </c>
      <c r="CE38" s="566">
        <f t="shared" si="35"/>
        <v>0</v>
      </c>
      <c r="CF38" s="567">
        <f t="shared" si="36"/>
        <v>0</v>
      </c>
      <c r="CG38" s="566">
        <f t="shared" si="37"/>
        <v>0</v>
      </c>
      <c r="CH38" s="567">
        <f t="shared" si="38"/>
        <v>0</v>
      </c>
      <c r="CI38" s="566">
        <f t="shared" si="39"/>
        <v>0</v>
      </c>
      <c r="CJ38" s="567">
        <f t="shared" si="40"/>
        <v>0</v>
      </c>
      <c r="CK38" s="566">
        <f t="shared" si="41"/>
        <v>0</v>
      </c>
      <c r="CL38" s="567">
        <f t="shared" si="42"/>
        <v>0</v>
      </c>
      <c r="CM38" s="566">
        <f t="shared" si="43"/>
        <v>0</v>
      </c>
      <c r="CN38" s="567">
        <f t="shared" si="44"/>
        <v>0</v>
      </c>
      <c r="CO38" s="566">
        <f t="shared" si="45"/>
        <v>0</v>
      </c>
      <c r="CP38" s="567">
        <f t="shared" si="46"/>
        <v>0</v>
      </c>
      <c r="CQ38" s="566">
        <f t="shared" si="47"/>
        <v>0</v>
      </c>
      <c r="CR38" s="567">
        <f t="shared" si="48"/>
        <v>0</v>
      </c>
      <c r="CS38" s="565">
        <f t="shared" si="49"/>
        <v>0</v>
      </c>
      <c r="CT38" s="564">
        <f t="shared" si="50"/>
        <v>0</v>
      </c>
      <c r="CU38" s="566">
        <f t="shared" si="51"/>
        <v>0</v>
      </c>
      <c r="CV38" s="567">
        <f t="shared" si="52"/>
        <v>0</v>
      </c>
      <c r="CW38" s="566">
        <f t="shared" si="53"/>
        <v>0</v>
      </c>
      <c r="CX38" s="567">
        <f t="shared" si="54"/>
        <v>0</v>
      </c>
      <c r="CY38" s="566">
        <f t="shared" si="55"/>
        <v>0</v>
      </c>
      <c r="CZ38" s="567">
        <f t="shared" si="56"/>
        <v>0</v>
      </c>
      <c r="DA38" s="566">
        <f t="shared" si="57"/>
        <v>0</v>
      </c>
      <c r="DB38" s="567">
        <f t="shared" si="58"/>
        <v>0</v>
      </c>
      <c r="DC38" s="566">
        <f t="shared" si="59"/>
        <v>0</v>
      </c>
      <c r="DD38" s="567">
        <f t="shared" si="60"/>
        <v>0</v>
      </c>
      <c r="DE38" s="565">
        <f t="shared" si="61"/>
        <v>0</v>
      </c>
      <c r="DF38" s="567">
        <f t="shared" si="62"/>
        <v>0</v>
      </c>
      <c r="DG38" s="569">
        <f t="shared" si="63"/>
        <v>0</v>
      </c>
      <c r="DH38" s="199"/>
      <c r="DI38" s="335">
        <v>16</v>
      </c>
      <c r="DJ38" s="334">
        <f t="shared" si="4"/>
        <v>16</v>
      </c>
      <c r="DK38" s="354">
        <f t="shared" si="5"/>
        <v>0</v>
      </c>
      <c r="DL38" s="105">
        <f t="shared" si="6"/>
        <v>0</v>
      </c>
      <c r="DM38" s="292">
        <f t="shared" si="7"/>
        <v>-0.53224796493424975</v>
      </c>
      <c r="DN38" s="133"/>
      <c r="EB38" s="344">
        <f t="shared" si="64"/>
        <v>16</v>
      </c>
      <c r="EC38" s="347">
        <f t="shared" si="64"/>
        <v>0</v>
      </c>
      <c r="ED38" s="4">
        <f t="shared" si="8"/>
        <v>0</v>
      </c>
      <c r="EE38" s="106">
        <f t="shared" si="9"/>
        <v>0</v>
      </c>
      <c r="EF38" s="107">
        <f t="shared" si="10"/>
        <v>0</v>
      </c>
    </row>
    <row r="39" spans="1:147" ht="13.2" customHeight="1" x14ac:dyDescent="0.2">
      <c r="A39" s="55">
        <v>17</v>
      </c>
      <c r="B39" s="108">
        <f>国語!B39</f>
        <v>0</v>
      </c>
      <c r="C39" s="109">
        <f>アンケート集計!AU20</f>
        <v>0</v>
      </c>
      <c r="D39" s="23" t="str">
        <f t="shared" si="11"/>
        <v>C</v>
      </c>
      <c r="E39" s="237"/>
      <c r="F39" s="238"/>
      <c r="G39" s="239"/>
      <c r="H39" s="255"/>
      <c r="I39" s="238"/>
      <c r="J39" s="238"/>
      <c r="K39" s="239"/>
      <c r="L39" s="131"/>
      <c r="M39" s="255"/>
      <c r="N39" s="238"/>
      <c r="O39" s="238"/>
      <c r="P39" s="238"/>
      <c r="Q39" s="239"/>
      <c r="R39" s="255"/>
      <c r="S39" s="238"/>
      <c r="T39" s="238"/>
      <c r="U39" s="239"/>
      <c r="V39" s="255"/>
      <c r="W39" s="238"/>
      <c r="X39" s="239"/>
      <c r="Y39" s="255"/>
      <c r="Z39" s="238"/>
      <c r="AA39" s="238"/>
      <c r="AB39" s="239"/>
      <c r="AC39" s="255"/>
      <c r="AD39" s="238"/>
      <c r="AE39" s="239"/>
      <c r="AF39" s="255"/>
      <c r="AG39" s="238"/>
      <c r="AH39" s="239"/>
      <c r="AI39" s="255"/>
      <c r="AJ39" s="238"/>
      <c r="AK39" s="239"/>
      <c r="AL39" s="255"/>
      <c r="AM39" s="286"/>
      <c r="AN39" s="237"/>
      <c r="AO39" s="238"/>
      <c r="AP39" s="239"/>
      <c r="AQ39" s="255"/>
      <c r="AR39" s="238"/>
      <c r="AS39" s="239"/>
      <c r="AT39" s="255"/>
      <c r="AU39" s="239"/>
      <c r="AV39" s="255"/>
      <c r="AW39" s="239"/>
      <c r="AX39" s="255"/>
      <c r="AY39" s="238"/>
      <c r="AZ39" s="239"/>
      <c r="BA39" s="132"/>
      <c r="BB39" s="132"/>
      <c r="BC39" s="113">
        <f t="shared" si="12"/>
        <v>0</v>
      </c>
      <c r="BD39" s="358" t="str">
        <f t="shared" si="13"/>
        <v>C</v>
      </c>
      <c r="BE39" s="114">
        <f t="shared" si="14"/>
        <v>0</v>
      </c>
      <c r="BF39" s="359" t="str">
        <f t="shared" si="15"/>
        <v>C</v>
      </c>
      <c r="BG39" s="113">
        <f t="shared" si="16"/>
        <v>0</v>
      </c>
      <c r="BH39" s="114">
        <f t="shared" si="17"/>
        <v>0</v>
      </c>
      <c r="BI39" s="114">
        <f t="shared" si="18"/>
        <v>0</v>
      </c>
      <c r="BJ39" s="115">
        <f t="shared" si="19"/>
        <v>0</v>
      </c>
      <c r="BK39" s="116">
        <f t="shared" si="1"/>
        <v>0</v>
      </c>
      <c r="BL39" s="508">
        <f t="shared" si="20"/>
        <v>-0.53224796493424975</v>
      </c>
      <c r="BM39" s="198"/>
      <c r="BN39" s="55">
        <f t="shared" si="21"/>
        <v>17</v>
      </c>
      <c r="BO39" s="108">
        <f t="shared" si="3"/>
        <v>0</v>
      </c>
      <c r="BP39" s="570">
        <f t="shared" si="22"/>
        <v>0</v>
      </c>
      <c r="BQ39" s="571" t="str">
        <f t="shared" ref="BQ39:BS62" si="65">BD39</f>
        <v>C</v>
      </c>
      <c r="BR39" s="571">
        <f t="shared" si="23"/>
        <v>0</v>
      </c>
      <c r="BS39" s="572" t="str">
        <f t="shared" si="65"/>
        <v>C</v>
      </c>
      <c r="BT39" s="570">
        <f t="shared" si="24"/>
        <v>0</v>
      </c>
      <c r="BU39" s="571">
        <f t="shared" si="25"/>
        <v>0</v>
      </c>
      <c r="BV39" s="571">
        <f t="shared" si="26"/>
        <v>0</v>
      </c>
      <c r="BW39" s="572">
        <f t="shared" si="27"/>
        <v>0</v>
      </c>
      <c r="BX39" s="555">
        <f t="shared" si="28"/>
        <v>0</v>
      </c>
      <c r="BY39" s="557">
        <f t="shared" si="29"/>
        <v>0</v>
      </c>
      <c r="BZ39" s="558">
        <f t="shared" si="30"/>
        <v>0</v>
      </c>
      <c r="CA39" s="557">
        <f t="shared" si="31"/>
        <v>0</v>
      </c>
      <c r="CB39" s="558">
        <f t="shared" si="32"/>
        <v>0</v>
      </c>
      <c r="CC39" s="557">
        <f t="shared" si="33"/>
        <v>0</v>
      </c>
      <c r="CD39" s="558">
        <f t="shared" si="34"/>
        <v>0</v>
      </c>
      <c r="CE39" s="557">
        <f t="shared" si="35"/>
        <v>0</v>
      </c>
      <c r="CF39" s="558">
        <f t="shared" si="36"/>
        <v>0</v>
      </c>
      <c r="CG39" s="557">
        <f t="shared" si="37"/>
        <v>0</v>
      </c>
      <c r="CH39" s="558">
        <f t="shared" si="38"/>
        <v>0</v>
      </c>
      <c r="CI39" s="557">
        <f t="shared" si="39"/>
        <v>0</v>
      </c>
      <c r="CJ39" s="558">
        <f t="shared" si="40"/>
        <v>0</v>
      </c>
      <c r="CK39" s="557">
        <f t="shared" si="41"/>
        <v>0</v>
      </c>
      <c r="CL39" s="558">
        <f t="shared" si="42"/>
        <v>0</v>
      </c>
      <c r="CM39" s="557">
        <f t="shared" si="43"/>
        <v>0</v>
      </c>
      <c r="CN39" s="558">
        <f t="shared" si="44"/>
        <v>0</v>
      </c>
      <c r="CO39" s="557">
        <f t="shared" si="45"/>
        <v>0</v>
      </c>
      <c r="CP39" s="558">
        <f t="shared" si="46"/>
        <v>0</v>
      </c>
      <c r="CQ39" s="557">
        <f t="shared" si="47"/>
        <v>0</v>
      </c>
      <c r="CR39" s="558">
        <f t="shared" si="48"/>
        <v>0</v>
      </c>
      <c r="CS39" s="556">
        <f t="shared" si="49"/>
        <v>0</v>
      </c>
      <c r="CT39" s="555">
        <f t="shared" si="50"/>
        <v>0</v>
      </c>
      <c r="CU39" s="557">
        <f t="shared" si="51"/>
        <v>0</v>
      </c>
      <c r="CV39" s="558">
        <f t="shared" si="52"/>
        <v>0</v>
      </c>
      <c r="CW39" s="557">
        <f t="shared" si="53"/>
        <v>0</v>
      </c>
      <c r="CX39" s="558">
        <f t="shared" si="54"/>
        <v>0</v>
      </c>
      <c r="CY39" s="557">
        <f t="shared" si="55"/>
        <v>0</v>
      </c>
      <c r="CZ39" s="558">
        <f t="shared" si="56"/>
        <v>0</v>
      </c>
      <c r="DA39" s="557">
        <f t="shared" si="57"/>
        <v>0</v>
      </c>
      <c r="DB39" s="558">
        <f t="shared" si="58"/>
        <v>0</v>
      </c>
      <c r="DC39" s="557">
        <f t="shared" si="59"/>
        <v>0</v>
      </c>
      <c r="DD39" s="558">
        <f t="shared" si="60"/>
        <v>0</v>
      </c>
      <c r="DE39" s="556">
        <f t="shared" si="61"/>
        <v>0</v>
      </c>
      <c r="DF39" s="558">
        <f t="shared" si="62"/>
        <v>0</v>
      </c>
      <c r="DG39" s="560">
        <f t="shared" si="63"/>
        <v>0</v>
      </c>
      <c r="DH39" s="199"/>
      <c r="DI39" s="335">
        <v>17</v>
      </c>
      <c r="DJ39" s="334">
        <f t="shared" si="4"/>
        <v>17</v>
      </c>
      <c r="DK39" s="354">
        <f t="shared" si="5"/>
        <v>0</v>
      </c>
      <c r="DL39" s="105">
        <f t="shared" si="6"/>
        <v>0</v>
      </c>
      <c r="DM39" s="292">
        <f t="shared" si="7"/>
        <v>-0.53224796493424975</v>
      </c>
      <c r="DN39" s="396"/>
      <c r="DO39" s="397"/>
      <c r="DP39" s="397"/>
      <c r="DQ39" s="397"/>
      <c r="DR39" s="397"/>
      <c r="DS39" s="397"/>
      <c r="DT39" s="397"/>
      <c r="DU39" s="397"/>
      <c r="DV39" s="397"/>
      <c r="DW39" s="397"/>
      <c r="DX39" s="397"/>
      <c r="DY39" s="397"/>
      <c r="DZ39" s="397"/>
      <c r="EA39" s="398"/>
      <c r="EB39" s="344">
        <f t="shared" si="64"/>
        <v>17</v>
      </c>
      <c r="EC39" s="347">
        <f t="shared" si="64"/>
        <v>0</v>
      </c>
      <c r="ED39" s="4">
        <f t="shared" si="8"/>
        <v>0</v>
      </c>
      <c r="EE39" s="106">
        <f t="shared" si="9"/>
        <v>0</v>
      </c>
      <c r="EF39" s="107">
        <f t="shared" si="10"/>
        <v>0</v>
      </c>
    </row>
    <row r="40" spans="1:147" ht="13.2" customHeight="1" x14ac:dyDescent="0.2">
      <c r="A40" s="95">
        <v>18</v>
      </c>
      <c r="B40" s="96">
        <f>国語!B40</f>
        <v>0</v>
      </c>
      <c r="C40" s="97">
        <f>アンケート集計!AU21</f>
        <v>0</v>
      </c>
      <c r="D40" s="422" t="str">
        <f t="shared" si="11"/>
        <v>C</v>
      </c>
      <c r="E40" s="234"/>
      <c r="F40" s="235"/>
      <c r="G40" s="236"/>
      <c r="H40" s="254"/>
      <c r="I40" s="235"/>
      <c r="J40" s="235"/>
      <c r="K40" s="236"/>
      <c r="L40" s="128"/>
      <c r="M40" s="254"/>
      <c r="N40" s="235"/>
      <c r="O40" s="235"/>
      <c r="P40" s="235"/>
      <c r="Q40" s="236"/>
      <c r="R40" s="254"/>
      <c r="S40" s="235"/>
      <c r="T40" s="235"/>
      <c r="U40" s="236"/>
      <c r="V40" s="254"/>
      <c r="W40" s="235"/>
      <c r="X40" s="236"/>
      <c r="Y40" s="254"/>
      <c r="Z40" s="235"/>
      <c r="AA40" s="235"/>
      <c r="AB40" s="236"/>
      <c r="AC40" s="254"/>
      <c r="AD40" s="235"/>
      <c r="AE40" s="236"/>
      <c r="AF40" s="254"/>
      <c r="AG40" s="235"/>
      <c r="AH40" s="236"/>
      <c r="AI40" s="254"/>
      <c r="AJ40" s="235"/>
      <c r="AK40" s="236"/>
      <c r="AL40" s="254"/>
      <c r="AM40" s="285"/>
      <c r="AN40" s="234"/>
      <c r="AO40" s="235"/>
      <c r="AP40" s="236"/>
      <c r="AQ40" s="254"/>
      <c r="AR40" s="235"/>
      <c r="AS40" s="236"/>
      <c r="AT40" s="254"/>
      <c r="AU40" s="236"/>
      <c r="AV40" s="254"/>
      <c r="AW40" s="236"/>
      <c r="AX40" s="254"/>
      <c r="AY40" s="235"/>
      <c r="AZ40" s="236"/>
      <c r="BA40" s="129"/>
      <c r="BB40" s="129"/>
      <c r="BC40" s="101">
        <f t="shared" si="12"/>
        <v>0</v>
      </c>
      <c r="BD40" s="360" t="str">
        <f t="shared" si="13"/>
        <v>C</v>
      </c>
      <c r="BE40" s="102">
        <f t="shared" si="14"/>
        <v>0</v>
      </c>
      <c r="BF40" s="361" t="str">
        <f t="shared" si="15"/>
        <v>C</v>
      </c>
      <c r="BG40" s="101">
        <f t="shared" si="16"/>
        <v>0</v>
      </c>
      <c r="BH40" s="102">
        <f t="shared" si="17"/>
        <v>0</v>
      </c>
      <c r="BI40" s="102">
        <f t="shared" si="18"/>
        <v>0</v>
      </c>
      <c r="BJ40" s="103">
        <f t="shared" si="19"/>
        <v>0</v>
      </c>
      <c r="BK40" s="104">
        <f t="shared" si="1"/>
        <v>0</v>
      </c>
      <c r="BL40" s="507">
        <f t="shared" si="20"/>
        <v>-0.53224796493424975</v>
      </c>
      <c r="BM40" s="198"/>
      <c r="BN40" s="95">
        <f t="shared" si="21"/>
        <v>18</v>
      </c>
      <c r="BO40" s="96">
        <f t="shared" si="3"/>
        <v>0</v>
      </c>
      <c r="BP40" s="561">
        <f t="shared" si="22"/>
        <v>0</v>
      </c>
      <c r="BQ40" s="562" t="str">
        <f t="shared" si="65"/>
        <v>C</v>
      </c>
      <c r="BR40" s="562">
        <f t="shared" si="23"/>
        <v>0</v>
      </c>
      <c r="BS40" s="563" t="str">
        <f t="shared" si="65"/>
        <v>C</v>
      </c>
      <c r="BT40" s="561">
        <f t="shared" si="24"/>
        <v>0</v>
      </c>
      <c r="BU40" s="562">
        <f t="shared" si="25"/>
        <v>0</v>
      </c>
      <c r="BV40" s="562">
        <f t="shared" si="26"/>
        <v>0</v>
      </c>
      <c r="BW40" s="563">
        <f t="shared" si="27"/>
        <v>0</v>
      </c>
      <c r="BX40" s="585">
        <f t="shared" si="28"/>
        <v>0</v>
      </c>
      <c r="BY40" s="586">
        <f t="shared" si="29"/>
        <v>0</v>
      </c>
      <c r="BZ40" s="587">
        <f t="shared" si="30"/>
        <v>0</v>
      </c>
      <c r="CA40" s="586">
        <f t="shared" si="31"/>
        <v>0</v>
      </c>
      <c r="CB40" s="587">
        <f t="shared" si="32"/>
        <v>0</v>
      </c>
      <c r="CC40" s="586">
        <f t="shared" si="33"/>
        <v>0</v>
      </c>
      <c r="CD40" s="567">
        <f t="shared" si="34"/>
        <v>0</v>
      </c>
      <c r="CE40" s="566">
        <f t="shared" si="35"/>
        <v>0</v>
      </c>
      <c r="CF40" s="567">
        <f t="shared" si="36"/>
        <v>0</v>
      </c>
      <c r="CG40" s="566">
        <f t="shared" si="37"/>
        <v>0</v>
      </c>
      <c r="CH40" s="567">
        <f t="shared" si="38"/>
        <v>0</v>
      </c>
      <c r="CI40" s="566">
        <f t="shared" si="39"/>
        <v>0</v>
      </c>
      <c r="CJ40" s="567">
        <f t="shared" si="40"/>
        <v>0</v>
      </c>
      <c r="CK40" s="566">
        <f t="shared" si="41"/>
        <v>0</v>
      </c>
      <c r="CL40" s="567">
        <f t="shared" si="42"/>
        <v>0</v>
      </c>
      <c r="CM40" s="566">
        <f t="shared" si="43"/>
        <v>0</v>
      </c>
      <c r="CN40" s="567">
        <f t="shared" si="44"/>
        <v>0</v>
      </c>
      <c r="CO40" s="566">
        <f t="shared" si="45"/>
        <v>0</v>
      </c>
      <c r="CP40" s="567">
        <f t="shared" si="46"/>
        <v>0</v>
      </c>
      <c r="CQ40" s="566">
        <f t="shared" si="47"/>
        <v>0</v>
      </c>
      <c r="CR40" s="567">
        <f t="shared" si="48"/>
        <v>0</v>
      </c>
      <c r="CS40" s="565">
        <f t="shared" si="49"/>
        <v>0</v>
      </c>
      <c r="CT40" s="564">
        <f t="shared" si="50"/>
        <v>0</v>
      </c>
      <c r="CU40" s="566">
        <f t="shared" si="51"/>
        <v>0</v>
      </c>
      <c r="CV40" s="567">
        <f t="shared" si="52"/>
        <v>0</v>
      </c>
      <c r="CW40" s="566">
        <f t="shared" si="53"/>
        <v>0</v>
      </c>
      <c r="CX40" s="567">
        <f t="shared" si="54"/>
        <v>0</v>
      </c>
      <c r="CY40" s="566">
        <f t="shared" si="55"/>
        <v>0</v>
      </c>
      <c r="CZ40" s="567">
        <f t="shared" si="56"/>
        <v>0</v>
      </c>
      <c r="DA40" s="566">
        <f t="shared" si="57"/>
        <v>0</v>
      </c>
      <c r="DB40" s="567">
        <f t="shared" si="58"/>
        <v>0</v>
      </c>
      <c r="DC40" s="566">
        <f t="shared" si="59"/>
        <v>0</v>
      </c>
      <c r="DD40" s="567">
        <f t="shared" si="60"/>
        <v>0</v>
      </c>
      <c r="DE40" s="565">
        <f t="shared" si="61"/>
        <v>0</v>
      </c>
      <c r="DF40" s="567">
        <f t="shared" si="62"/>
        <v>0</v>
      </c>
      <c r="DG40" s="569">
        <f t="shared" si="63"/>
        <v>0</v>
      </c>
      <c r="DH40" s="199"/>
      <c r="DI40" s="335">
        <v>18</v>
      </c>
      <c r="DJ40" s="334">
        <f t="shared" si="4"/>
        <v>18</v>
      </c>
      <c r="DK40" s="354">
        <f t="shared" si="5"/>
        <v>0</v>
      </c>
      <c r="DL40" s="105">
        <f t="shared" si="6"/>
        <v>0</v>
      </c>
      <c r="DM40" s="292">
        <f t="shared" si="7"/>
        <v>-0.53224796493424975</v>
      </c>
      <c r="DN40" s="396"/>
      <c r="DO40" s="397"/>
      <c r="DP40" s="397"/>
      <c r="DQ40" s="397"/>
      <c r="DR40" s="397"/>
      <c r="DS40" s="397"/>
      <c r="DT40" s="397"/>
      <c r="DU40" s="397"/>
      <c r="DV40" s="397"/>
      <c r="DW40" s="397"/>
      <c r="DX40" s="397"/>
      <c r="DY40" s="397"/>
      <c r="DZ40" s="397"/>
      <c r="EA40" s="398"/>
      <c r="EB40" s="344">
        <f t="shared" si="64"/>
        <v>18</v>
      </c>
      <c r="EC40" s="347">
        <f t="shared" si="64"/>
        <v>0</v>
      </c>
      <c r="ED40" s="4">
        <f t="shared" si="8"/>
        <v>0</v>
      </c>
      <c r="EE40" s="106">
        <f t="shared" si="9"/>
        <v>0</v>
      </c>
      <c r="EF40" s="107">
        <f t="shared" si="10"/>
        <v>0</v>
      </c>
      <c r="EH40" s="40"/>
      <c r="EI40" s="40"/>
      <c r="EJ40" s="40"/>
      <c r="EK40" s="40"/>
      <c r="EL40" s="40"/>
      <c r="EM40" s="40"/>
      <c r="EN40" s="40"/>
      <c r="EO40" s="40"/>
      <c r="EP40" s="135"/>
      <c r="EQ40" s="135"/>
    </row>
    <row r="41" spans="1:147" ht="13.2" customHeight="1" x14ac:dyDescent="0.2">
      <c r="A41" s="55">
        <v>19</v>
      </c>
      <c r="B41" s="108">
        <f>国語!B41</f>
        <v>0</v>
      </c>
      <c r="C41" s="109">
        <f>アンケート集計!AU22</f>
        <v>0</v>
      </c>
      <c r="D41" s="23" t="str">
        <f t="shared" si="11"/>
        <v>C</v>
      </c>
      <c r="E41" s="237"/>
      <c r="F41" s="238"/>
      <c r="G41" s="239"/>
      <c r="H41" s="255"/>
      <c r="I41" s="238"/>
      <c r="J41" s="238"/>
      <c r="K41" s="239"/>
      <c r="L41" s="131"/>
      <c r="M41" s="255"/>
      <c r="N41" s="238"/>
      <c r="O41" s="238"/>
      <c r="P41" s="238"/>
      <c r="Q41" s="239"/>
      <c r="R41" s="255"/>
      <c r="S41" s="238"/>
      <c r="T41" s="238"/>
      <c r="U41" s="239"/>
      <c r="V41" s="255"/>
      <c r="W41" s="238"/>
      <c r="X41" s="239"/>
      <c r="Y41" s="255"/>
      <c r="Z41" s="238"/>
      <c r="AA41" s="238"/>
      <c r="AB41" s="239"/>
      <c r="AC41" s="255"/>
      <c r="AD41" s="238"/>
      <c r="AE41" s="239"/>
      <c r="AF41" s="255"/>
      <c r="AG41" s="238"/>
      <c r="AH41" s="239"/>
      <c r="AI41" s="255"/>
      <c r="AJ41" s="238"/>
      <c r="AK41" s="239"/>
      <c r="AL41" s="255"/>
      <c r="AM41" s="286"/>
      <c r="AN41" s="237"/>
      <c r="AO41" s="238"/>
      <c r="AP41" s="239"/>
      <c r="AQ41" s="255"/>
      <c r="AR41" s="238"/>
      <c r="AS41" s="239"/>
      <c r="AT41" s="255"/>
      <c r="AU41" s="239"/>
      <c r="AV41" s="255"/>
      <c r="AW41" s="239"/>
      <c r="AX41" s="255"/>
      <c r="AY41" s="238"/>
      <c r="AZ41" s="239"/>
      <c r="BA41" s="132"/>
      <c r="BB41" s="132"/>
      <c r="BC41" s="113">
        <f t="shared" si="12"/>
        <v>0</v>
      </c>
      <c r="BD41" s="358" t="str">
        <f t="shared" si="13"/>
        <v>C</v>
      </c>
      <c r="BE41" s="114">
        <f t="shared" si="14"/>
        <v>0</v>
      </c>
      <c r="BF41" s="359" t="str">
        <f t="shared" si="15"/>
        <v>C</v>
      </c>
      <c r="BG41" s="113">
        <f t="shared" si="16"/>
        <v>0</v>
      </c>
      <c r="BH41" s="114">
        <f t="shared" si="17"/>
        <v>0</v>
      </c>
      <c r="BI41" s="114">
        <f t="shared" si="18"/>
        <v>0</v>
      </c>
      <c r="BJ41" s="115">
        <f t="shared" si="19"/>
        <v>0</v>
      </c>
      <c r="BK41" s="116">
        <f t="shared" si="1"/>
        <v>0</v>
      </c>
      <c r="BL41" s="508">
        <f t="shared" si="20"/>
        <v>-0.53224796493424975</v>
      </c>
      <c r="BM41" s="198"/>
      <c r="BN41" s="55">
        <f t="shared" si="21"/>
        <v>19</v>
      </c>
      <c r="BO41" s="108">
        <f t="shared" si="3"/>
        <v>0</v>
      </c>
      <c r="BP41" s="570">
        <f t="shared" si="22"/>
        <v>0</v>
      </c>
      <c r="BQ41" s="571" t="str">
        <f t="shared" si="65"/>
        <v>C</v>
      </c>
      <c r="BR41" s="571">
        <f t="shared" si="23"/>
        <v>0</v>
      </c>
      <c r="BS41" s="572" t="str">
        <f t="shared" si="65"/>
        <v>C</v>
      </c>
      <c r="BT41" s="570">
        <f t="shared" si="24"/>
        <v>0</v>
      </c>
      <c r="BU41" s="571">
        <f t="shared" si="25"/>
        <v>0</v>
      </c>
      <c r="BV41" s="571">
        <f t="shared" si="26"/>
        <v>0</v>
      </c>
      <c r="BW41" s="572">
        <f t="shared" si="27"/>
        <v>0</v>
      </c>
      <c r="BX41" s="555">
        <f t="shared" si="28"/>
        <v>0</v>
      </c>
      <c r="BY41" s="557">
        <f t="shared" si="29"/>
        <v>0</v>
      </c>
      <c r="BZ41" s="558">
        <f t="shared" si="30"/>
        <v>0</v>
      </c>
      <c r="CA41" s="557">
        <f t="shared" si="31"/>
        <v>0</v>
      </c>
      <c r="CB41" s="558">
        <f t="shared" si="32"/>
        <v>0</v>
      </c>
      <c r="CC41" s="557">
        <f t="shared" si="33"/>
        <v>0</v>
      </c>
      <c r="CD41" s="558">
        <f t="shared" si="34"/>
        <v>0</v>
      </c>
      <c r="CE41" s="557">
        <f t="shared" si="35"/>
        <v>0</v>
      </c>
      <c r="CF41" s="558">
        <f t="shared" si="36"/>
        <v>0</v>
      </c>
      <c r="CG41" s="557">
        <f t="shared" si="37"/>
        <v>0</v>
      </c>
      <c r="CH41" s="558">
        <f t="shared" si="38"/>
        <v>0</v>
      </c>
      <c r="CI41" s="557">
        <f t="shared" si="39"/>
        <v>0</v>
      </c>
      <c r="CJ41" s="558">
        <f t="shared" si="40"/>
        <v>0</v>
      </c>
      <c r="CK41" s="557">
        <f t="shared" si="41"/>
        <v>0</v>
      </c>
      <c r="CL41" s="558">
        <f t="shared" si="42"/>
        <v>0</v>
      </c>
      <c r="CM41" s="557">
        <f t="shared" si="43"/>
        <v>0</v>
      </c>
      <c r="CN41" s="558">
        <f t="shared" si="44"/>
        <v>0</v>
      </c>
      <c r="CO41" s="557">
        <f t="shared" si="45"/>
        <v>0</v>
      </c>
      <c r="CP41" s="558">
        <f t="shared" si="46"/>
        <v>0</v>
      </c>
      <c r="CQ41" s="557">
        <f t="shared" si="47"/>
        <v>0</v>
      </c>
      <c r="CR41" s="558">
        <f t="shared" si="48"/>
        <v>0</v>
      </c>
      <c r="CS41" s="556">
        <f t="shared" si="49"/>
        <v>0</v>
      </c>
      <c r="CT41" s="555">
        <f t="shared" si="50"/>
        <v>0</v>
      </c>
      <c r="CU41" s="557">
        <f t="shared" si="51"/>
        <v>0</v>
      </c>
      <c r="CV41" s="558">
        <f t="shared" si="52"/>
        <v>0</v>
      </c>
      <c r="CW41" s="557">
        <f t="shared" si="53"/>
        <v>0</v>
      </c>
      <c r="CX41" s="558">
        <f t="shared" si="54"/>
        <v>0</v>
      </c>
      <c r="CY41" s="557">
        <f t="shared" si="55"/>
        <v>0</v>
      </c>
      <c r="CZ41" s="558">
        <f t="shared" si="56"/>
        <v>0</v>
      </c>
      <c r="DA41" s="557">
        <f t="shared" si="57"/>
        <v>0</v>
      </c>
      <c r="DB41" s="558">
        <f t="shared" si="58"/>
        <v>0</v>
      </c>
      <c r="DC41" s="557">
        <f t="shared" si="59"/>
        <v>0</v>
      </c>
      <c r="DD41" s="558">
        <f t="shared" si="60"/>
        <v>0</v>
      </c>
      <c r="DE41" s="556">
        <f t="shared" si="61"/>
        <v>0</v>
      </c>
      <c r="DF41" s="558">
        <f t="shared" si="62"/>
        <v>0</v>
      </c>
      <c r="DG41" s="560">
        <f t="shared" si="63"/>
        <v>0</v>
      </c>
      <c r="DH41" s="199"/>
      <c r="DI41" s="335">
        <v>19</v>
      </c>
      <c r="DJ41" s="334">
        <f t="shared" si="4"/>
        <v>19</v>
      </c>
      <c r="DK41" s="354">
        <f t="shared" si="5"/>
        <v>0</v>
      </c>
      <c r="DL41" s="105">
        <f t="shared" si="6"/>
        <v>0</v>
      </c>
      <c r="DM41" s="292">
        <f t="shared" si="7"/>
        <v>-0.53224796493424975</v>
      </c>
      <c r="DN41" s="396"/>
      <c r="DO41" s="397"/>
      <c r="DP41" s="397"/>
      <c r="DQ41" s="397"/>
      <c r="DR41" s="397"/>
      <c r="DS41" s="397"/>
      <c r="DT41" s="397"/>
      <c r="DU41" s="397"/>
      <c r="DV41" s="397"/>
      <c r="DW41" s="397"/>
      <c r="DX41" s="397"/>
      <c r="DY41" s="397"/>
      <c r="DZ41" s="397"/>
      <c r="EA41" s="398"/>
      <c r="EB41" s="344">
        <f t="shared" si="64"/>
        <v>19</v>
      </c>
      <c r="EC41" s="347">
        <f t="shared" si="64"/>
        <v>0</v>
      </c>
      <c r="ED41" s="4">
        <f t="shared" si="8"/>
        <v>0</v>
      </c>
      <c r="EE41" s="106">
        <f t="shared" si="9"/>
        <v>0</v>
      </c>
      <c r="EF41" s="107">
        <f t="shared" si="10"/>
        <v>0</v>
      </c>
      <c r="EH41" s="40"/>
      <c r="EI41" s="40"/>
      <c r="EJ41" s="40"/>
      <c r="EK41" s="40"/>
      <c r="EL41" s="40"/>
      <c r="EM41" s="40"/>
      <c r="EN41" s="40"/>
      <c r="EO41" s="40"/>
      <c r="EP41" s="135"/>
      <c r="EQ41" s="135"/>
    </row>
    <row r="42" spans="1:147" ht="13.2" customHeight="1" thickBot="1" x14ac:dyDescent="0.25">
      <c r="A42" s="95">
        <v>20</v>
      </c>
      <c r="B42" s="126">
        <f>国語!B42</f>
        <v>0</v>
      </c>
      <c r="C42" s="127">
        <f>アンケート集計!AU23</f>
        <v>0</v>
      </c>
      <c r="D42" s="424" t="str">
        <f t="shared" si="11"/>
        <v>C</v>
      </c>
      <c r="E42" s="240"/>
      <c r="F42" s="241"/>
      <c r="G42" s="242"/>
      <c r="H42" s="256"/>
      <c r="I42" s="241"/>
      <c r="J42" s="241"/>
      <c r="K42" s="242"/>
      <c r="L42" s="144"/>
      <c r="M42" s="256"/>
      <c r="N42" s="241"/>
      <c r="O42" s="241"/>
      <c r="P42" s="241"/>
      <c r="Q42" s="242"/>
      <c r="R42" s="256"/>
      <c r="S42" s="241"/>
      <c r="T42" s="241"/>
      <c r="U42" s="242"/>
      <c r="V42" s="256"/>
      <c r="W42" s="241"/>
      <c r="X42" s="242"/>
      <c r="Y42" s="256"/>
      <c r="Z42" s="241"/>
      <c r="AA42" s="241"/>
      <c r="AB42" s="242"/>
      <c r="AC42" s="256"/>
      <c r="AD42" s="241"/>
      <c r="AE42" s="242"/>
      <c r="AF42" s="256"/>
      <c r="AG42" s="241"/>
      <c r="AH42" s="242"/>
      <c r="AI42" s="256"/>
      <c r="AJ42" s="241"/>
      <c r="AK42" s="242"/>
      <c r="AL42" s="256"/>
      <c r="AM42" s="287"/>
      <c r="AN42" s="240"/>
      <c r="AO42" s="241"/>
      <c r="AP42" s="242"/>
      <c r="AQ42" s="256"/>
      <c r="AR42" s="241"/>
      <c r="AS42" s="242"/>
      <c r="AT42" s="256"/>
      <c r="AU42" s="242"/>
      <c r="AV42" s="256"/>
      <c r="AW42" s="242"/>
      <c r="AX42" s="256"/>
      <c r="AY42" s="241"/>
      <c r="AZ42" s="242"/>
      <c r="BA42" s="145"/>
      <c r="BB42" s="145"/>
      <c r="BC42" s="215">
        <f t="shared" si="12"/>
        <v>0</v>
      </c>
      <c r="BD42" s="426" t="str">
        <f t="shared" si="13"/>
        <v>C</v>
      </c>
      <c r="BE42" s="216">
        <f t="shared" si="14"/>
        <v>0</v>
      </c>
      <c r="BF42" s="428" t="str">
        <f t="shared" si="15"/>
        <v>C</v>
      </c>
      <c r="BG42" s="215">
        <f t="shared" si="16"/>
        <v>0</v>
      </c>
      <c r="BH42" s="216">
        <f t="shared" si="17"/>
        <v>0</v>
      </c>
      <c r="BI42" s="216">
        <f t="shared" si="18"/>
        <v>0</v>
      </c>
      <c r="BJ42" s="217">
        <f t="shared" si="19"/>
        <v>0</v>
      </c>
      <c r="BK42" s="218">
        <f t="shared" si="1"/>
        <v>0</v>
      </c>
      <c r="BL42" s="509">
        <f t="shared" si="20"/>
        <v>-0.53224796493424975</v>
      </c>
      <c r="BM42" s="198"/>
      <c r="BN42" s="141">
        <f t="shared" si="21"/>
        <v>20</v>
      </c>
      <c r="BO42" s="142">
        <f t="shared" si="3"/>
        <v>0</v>
      </c>
      <c r="BP42" s="573">
        <f t="shared" si="22"/>
        <v>0</v>
      </c>
      <c r="BQ42" s="574" t="str">
        <f t="shared" si="65"/>
        <v>C</v>
      </c>
      <c r="BR42" s="574">
        <f t="shared" si="23"/>
        <v>0</v>
      </c>
      <c r="BS42" s="575" t="str">
        <f t="shared" si="65"/>
        <v>C</v>
      </c>
      <c r="BT42" s="573">
        <f t="shared" si="24"/>
        <v>0</v>
      </c>
      <c r="BU42" s="574">
        <f t="shared" si="25"/>
        <v>0</v>
      </c>
      <c r="BV42" s="574">
        <f t="shared" si="26"/>
        <v>0</v>
      </c>
      <c r="BW42" s="575">
        <f t="shared" si="27"/>
        <v>0</v>
      </c>
      <c r="BX42" s="576">
        <f t="shared" si="28"/>
        <v>0</v>
      </c>
      <c r="BY42" s="578">
        <f t="shared" si="29"/>
        <v>0</v>
      </c>
      <c r="BZ42" s="579">
        <f t="shared" si="30"/>
        <v>0</v>
      </c>
      <c r="CA42" s="578">
        <f t="shared" si="31"/>
        <v>0</v>
      </c>
      <c r="CB42" s="579">
        <f t="shared" si="32"/>
        <v>0</v>
      </c>
      <c r="CC42" s="578">
        <f t="shared" si="33"/>
        <v>0</v>
      </c>
      <c r="CD42" s="579">
        <f t="shared" si="34"/>
        <v>0</v>
      </c>
      <c r="CE42" s="578">
        <f t="shared" si="35"/>
        <v>0</v>
      </c>
      <c r="CF42" s="579">
        <f t="shared" si="36"/>
        <v>0</v>
      </c>
      <c r="CG42" s="578">
        <f t="shared" si="37"/>
        <v>0</v>
      </c>
      <c r="CH42" s="579">
        <f t="shared" si="38"/>
        <v>0</v>
      </c>
      <c r="CI42" s="578">
        <f t="shared" si="39"/>
        <v>0</v>
      </c>
      <c r="CJ42" s="579">
        <f t="shared" si="40"/>
        <v>0</v>
      </c>
      <c r="CK42" s="578">
        <f t="shared" si="41"/>
        <v>0</v>
      </c>
      <c r="CL42" s="579">
        <f t="shared" si="42"/>
        <v>0</v>
      </c>
      <c r="CM42" s="578">
        <f t="shared" si="43"/>
        <v>0</v>
      </c>
      <c r="CN42" s="579">
        <f t="shared" si="44"/>
        <v>0</v>
      </c>
      <c r="CO42" s="578">
        <f t="shared" si="45"/>
        <v>0</v>
      </c>
      <c r="CP42" s="579">
        <f t="shared" si="46"/>
        <v>0</v>
      </c>
      <c r="CQ42" s="578">
        <f t="shared" si="47"/>
        <v>0</v>
      </c>
      <c r="CR42" s="579">
        <f t="shared" si="48"/>
        <v>0</v>
      </c>
      <c r="CS42" s="577">
        <f t="shared" si="49"/>
        <v>0</v>
      </c>
      <c r="CT42" s="576">
        <f t="shared" si="50"/>
        <v>0</v>
      </c>
      <c r="CU42" s="578">
        <f t="shared" si="51"/>
        <v>0</v>
      </c>
      <c r="CV42" s="579">
        <f t="shared" si="52"/>
        <v>0</v>
      </c>
      <c r="CW42" s="578">
        <f t="shared" si="53"/>
        <v>0</v>
      </c>
      <c r="CX42" s="579">
        <f t="shared" si="54"/>
        <v>0</v>
      </c>
      <c r="CY42" s="578">
        <f t="shared" si="55"/>
        <v>0</v>
      </c>
      <c r="CZ42" s="579">
        <f t="shared" si="56"/>
        <v>0</v>
      </c>
      <c r="DA42" s="578">
        <f t="shared" si="57"/>
        <v>0</v>
      </c>
      <c r="DB42" s="579">
        <f t="shared" si="58"/>
        <v>0</v>
      </c>
      <c r="DC42" s="578">
        <f t="shared" si="59"/>
        <v>0</v>
      </c>
      <c r="DD42" s="579">
        <f t="shared" si="60"/>
        <v>0</v>
      </c>
      <c r="DE42" s="577">
        <f t="shared" si="61"/>
        <v>0</v>
      </c>
      <c r="DF42" s="579">
        <f t="shared" si="62"/>
        <v>0</v>
      </c>
      <c r="DG42" s="581">
        <f t="shared" si="63"/>
        <v>0</v>
      </c>
      <c r="DH42" s="199"/>
      <c r="DI42" s="335">
        <v>20</v>
      </c>
      <c r="DJ42" s="334">
        <f t="shared" si="4"/>
        <v>20</v>
      </c>
      <c r="DK42" s="354">
        <f t="shared" si="5"/>
        <v>0</v>
      </c>
      <c r="DL42" s="105">
        <f t="shared" si="6"/>
        <v>0</v>
      </c>
      <c r="DM42" s="292">
        <f t="shared" si="7"/>
        <v>-0.53224796493424975</v>
      </c>
      <c r="DN42" s="133"/>
      <c r="EB42" s="344">
        <f t="shared" si="64"/>
        <v>20</v>
      </c>
      <c r="EC42" s="347">
        <f t="shared" si="64"/>
        <v>0</v>
      </c>
      <c r="ED42" s="4">
        <f t="shared" si="8"/>
        <v>0</v>
      </c>
      <c r="EE42" s="106">
        <f t="shared" si="9"/>
        <v>0</v>
      </c>
      <c r="EF42" s="107">
        <f t="shared" si="10"/>
        <v>0</v>
      </c>
      <c r="EH42" s="40"/>
      <c r="EI42" s="40"/>
      <c r="EJ42" s="40"/>
      <c r="EK42" s="40"/>
      <c r="EL42" s="40"/>
      <c r="EM42" s="40"/>
      <c r="EN42" s="40"/>
      <c r="EO42" s="40"/>
      <c r="EP42" s="135"/>
      <c r="EQ42" s="135"/>
    </row>
    <row r="43" spans="1:147" ht="13.2" customHeight="1" x14ac:dyDescent="0.2">
      <c r="A43" s="55">
        <v>21</v>
      </c>
      <c r="B43" s="78">
        <f>国語!B43</f>
        <v>0</v>
      </c>
      <c r="C43" s="79">
        <f>アンケート集計!AU24</f>
        <v>0</v>
      </c>
      <c r="D43" s="339" t="str">
        <f t="shared" si="11"/>
        <v>C</v>
      </c>
      <c r="E43" s="363"/>
      <c r="F43" s="364"/>
      <c r="G43" s="367"/>
      <c r="H43" s="366"/>
      <c r="I43" s="364"/>
      <c r="J43" s="364"/>
      <c r="K43" s="367"/>
      <c r="L43" s="368"/>
      <c r="M43" s="366"/>
      <c r="N43" s="364"/>
      <c r="O43" s="364"/>
      <c r="P43" s="364"/>
      <c r="Q43" s="367"/>
      <c r="R43" s="366"/>
      <c r="S43" s="364"/>
      <c r="T43" s="364"/>
      <c r="U43" s="367"/>
      <c r="V43" s="366"/>
      <c r="W43" s="364"/>
      <c r="X43" s="367"/>
      <c r="Y43" s="366"/>
      <c r="Z43" s="364"/>
      <c r="AA43" s="364"/>
      <c r="AB43" s="367"/>
      <c r="AC43" s="366"/>
      <c r="AD43" s="364"/>
      <c r="AE43" s="367"/>
      <c r="AF43" s="366"/>
      <c r="AG43" s="364"/>
      <c r="AH43" s="367"/>
      <c r="AI43" s="366"/>
      <c r="AJ43" s="364"/>
      <c r="AK43" s="367"/>
      <c r="AL43" s="366"/>
      <c r="AM43" s="365"/>
      <c r="AN43" s="363"/>
      <c r="AO43" s="364"/>
      <c r="AP43" s="367"/>
      <c r="AQ43" s="366"/>
      <c r="AR43" s="364"/>
      <c r="AS43" s="367"/>
      <c r="AT43" s="366"/>
      <c r="AU43" s="367"/>
      <c r="AV43" s="366"/>
      <c r="AW43" s="367"/>
      <c r="AX43" s="366"/>
      <c r="AY43" s="364"/>
      <c r="AZ43" s="367"/>
      <c r="BA43" s="378"/>
      <c r="BB43" s="378"/>
      <c r="BC43" s="371">
        <f t="shared" si="12"/>
        <v>0</v>
      </c>
      <c r="BD43" s="148" t="str">
        <f t="shared" si="13"/>
        <v>C</v>
      </c>
      <c r="BE43" s="372">
        <f t="shared" si="14"/>
        <v>0</v>
      </c>
      <c r="BF43" s="147" t="str">
        <f t="shared" si="15"/>
        <v>C</v>
      </c>
      <c r="BG43" s="371">
        <f t="shared" si="16"/>
        <v>0</v>
      </c>
      <c r="BH43" s="372">
        <f t="shared" si="17"/>
        <v>0</v>
      </c>
      <c r="BI43" s="372">
        <f t="shared" si="18"/>
        <v>0</v>
      </c>
      <c r="BJ43" s="373">
        <f t="shared" si="19"/>
        <v>0</v>
      </c>
      <c r="BK43" s="374">
        <f t="shared" si="1"/>
        <v>0</v>
      </c>
      <c r="BL43" s="506">
        <f t="shared" si="20"/>
        <v>-0.53224796493424975</v>
      </c>
      <c r="BM43" s="198"/>
      <c r="BN43" s="375">
        <f t="shared" si="21"/>
        <v>21</v>
      </c>
      <c r="BO43" s="376">
        <f t="shared" si="3"/>
        <v>0</v>
      </c>
      <c r="BP43" s="582">
        <f t="shared" si="22"/>
        <v>0</v>
      </c>
      <c r="BQ43" s="583" t="str">
        <f t="shared" si="65"/>
        <v>C</v>
      </c>
      <c r="BR43" s="583">
        <f t="shared" si="23"/>
        <v>0</v>
      </c>
      <c r="BS43" s="584" t="str">
        <f t="shared" si="65"/>
        <v>C</v>
      </c>
      <c r="BT43" s="582">
        <f t="shared" si="24"/>
        <v>0</v>
      </c>
      <c r="BU43" s="583">
        <f t="shared" si="25"/>
        <v>0</v>
      </c>
      <c r="BV43" s="583">
        <f t="shared" si="26"/>
        <v>0</v>
      </c>
      <c r="BW43" s="584">
        <f t="shared" si="27"/>
        <v>0</v>
      </c>
      <c r="BX43" s="555">
        <f t="shared" si="28"/>
        <v>0</v>
      </c>
      <c r="BY43" s="557">
        <f t="shared" si="29"/>
        <v>0</v>
      </c>
      <c r="BZ43" s="558">
        <f t="shared" si="30"/>
        <v>0</v>
      </c>
      <c r="CA43" s="557">
        <f t="shared" si="31"/>
        <v>0</v>
      </c>
      <c r="CB43" s="558">
        <f t="shared" si="32"/>
        <v>0</v>
      </c>
      <c r="CC43" s="557">
        <f t="shared" si="33"/>
        <v>0</v>
      </c>
      <c r="CD43" s="558">
        <f t="shared" si="34"/>
        <v>0</v>
      </c>
      <c r="CE43" s="557">
        <f t="shared" si="35"/>
        <v>0</v>
      </c>
      <c r="CF43" s="558">
        <f t="shared" si="36"/>
        <v>0</v>
      </c>
      <c r="CG43" s="557">
        <f t="shared" si="37"/>
        <v>0</v>
      </c>
      <c r="CH43" s="558">
        <f t="shared" si="38"/>
        <v>0</v>
      </c>
      <c r="CI43" s="557">
        <f t="shared" si="39"/>
        <v>0</v>
      </c>
      <c r="CJ43" s="558">
        <f t="shared" si="40"/>
        <v>0</v>
      </c>
      <c r="CK43" s="557">
        <f t="shared" si="41"/>
        <v>0</v>
      </c>
      <c r="CL43" s="558">
        <f t="shared" si="42"/>
        <v>0</v>
      </c>
      <c r="CM43" s="557">
        <f t="shared" si="43"/>
        <v>0</v>
      </c>
      <c r="CN43" s="558">
        <f t="shared" si="44"/>
        <v>0</v>
      </c>
      <c r="CO43" s="557">
        <f t="shared" si="45"/>
        <v>0</v>
      </c>
      <c r="CP43" s="558">
        <f t="shared" si="46"/>
        <v>0</v>
      </c>
      <c r="CQ43" s="557">
        <f t="shared" si="47"/>
        <v>0</v>
      </c>
      <c r="CR43" s="558">
        <f t="shared" si="48"/>
        <v>0</v>
      </c>
      <c r="CS43" s="556">
        <f t="shared" si="49"/>
        <v>0</v>
      </c>
      <c r="CT43" s="555">
        <f t="shared" si="50"/>
        <v>0</v>
      </c>
      <c r="CU43" s="557">
        <f t="shared" si="51"/>
        <v>0</v>
      </c>
      <c r="CV43" s="558">
        <f t="shared" si="52"/>
        <v>0</v>
      </c>
      <c r="CW43" s="557">
        <f t="shared" si="53"/>
        <v>0</v>
      </c>
      <c r="CX43" s="558">
        <f t="shared" si="54"/>
        <v>0</v>
      </c>
      <c r="CY43" s="557">
        <f t="shared" si="55"/>
        <v>0</v>
      </c>
      <c r="CZ43" s="558">
        <f t="shared" si="56"/>
        <v>0</v>
      </c>
      <c r="DA43" s="557">
        <f t="shared" si="57"/>
        <v>0</v>
      </c>
      <c r="DB43" s="558">
        <f t="shared" si="58"/>
        <v>0</v>
      </c>
      <c r="DC43" s="557">
        <f t="shared" si="59"/>
        <v>0</v>
      </c>
      <c r="DD43" s="558">
        <f t="shared" si="60"/>
        <v>0</v>
      </c>
      <c r="DE43" s="556">
        <f t="shared" si="61"/>
        <v>0</v>
      </c>
      <c r="DF43" s="558">
        <f t="shared" si="62"/>
        <v>0</v>
      </c>
      <c r="DG43" s="560">
        <f t="shared" si="63"/>
        <v>0</v>
      </c>
      <c r="DH43" s="199"/>
      <c r="DI43" s="335">
        <v>21</v>
      </c>
      <c r="DJ43" s="334">
        <f t="shared" si="4"/>
        <v>21</v>
      </c>
      <c r="DK43" s="354">
        <f t="shared" si="5"/>
        <v>0</v>
      </c>
      <c r="DL43" s="105">
        <f t="shared" si="6"/>
        <v>0</v>
      </c>
      <c r="DM43" s="292">
        <f t="shared" si="7"/>
        <v>-0.53224796493424975</v>
      </c>
      <c r="DN43" s="133"/>
      <c r="EB43" s="344">
        <f t="shared" si="64"/>
        <v>21</v>
      </c>
      <c r="EC43" s="347">
        <f t="shared" si="64"/>
        <v>0</v>
      </c>
      <c r="ED43" s="4">
        <f t="shared" si="8"/>
        <v>0</v>
      </c>
      <c r="EE43" s="106">
        <f t="shared" si="9"/>
        <v>0</v>
      </c>
      <c r="EF43" s="107">
        <f t="shared" si="10"/>
        <v>0</v>
      </c>
    </row>
    <row r="44" spans="1:147" ht="13.2" customHeight="1" x14ac:dyDescent="0.2">
      <c r="A44" s="95">
        <v>22</v>
      </c>
      <c r="B44" s="96">
        <f>国語!B44</f>
        <v>0</v>
      </c>
      <c r="C44" s="97">
        <f>アンケート集計!AU25</f>
        <v>0</v>
      </c>
      <c r="D44" s="422" t="str">
        <f t="shared" si="11"/>
        <v>C</v>
      </c>
      <c r="E44" s="234"/>
      <c r="F44" s="235"/>
      <c r="G44" s="236"/>
      <c r="H44" s="254"/>
      <c r="I44" s="235"/>
      <c r="J44" s="235"/>
      <c r="K44" s="236"/>
      <c r="L44" s="128"/>
      <c r="M44" s="254"/>
      <c r="N44" s="235"/>
      <c r="O44" s="235"/>
      <c r="P44" s="235"/>
      <c r="Q44" s="236"/>
      <c r="R44" s="254"/>
      <c r="S44" s="235"/>
      <c r="T44" s="235"/>
      <c r="U44" s="236"/>
      <c r="V44" s="254"/>
      <c r="W44" s="235"/>
      <c r="X44" s="236"/>
      <c r="Y44" s="254"/>
      <c r="Z44" s="235"/>
      <c r="AA44" s="235"/>
      <c r="AB44" s="236"/>
      <c r="AC44" s="254"/>
      <c r="AD44" s="235"/>
      <c r="AE44" s="236"/>
      <c r="AF44" s="254"/>
      <c r="AG44" s="235"/>
      <c r="AH44" s="236"/>
      <c r="AI44" s="254"/>
      <c r="AJ44" s="235"/>
      <c r="AK44" s="236"/>
      <c r="AL44" s="254"/>
      <c r="AM44" s="285"/>
      <c r="AN44" s="234"/>
      <c r="AO44" s="235"/>
      <c r="AP44" s="236"/>
      <c r="AQ44" s="254"/>
      <c r="AR44" s="235"/>
      <c r="AS44" s="236"/>
      <c r="AT44" s="254"/>
      <c r="AU44" s="236"/>
      <c r="AV44" s="254"/>
      <c r="AW44" s="236"/>
      <c r="AX44" s="254"/>
      <c r="AY44" s="235"/>
      <c r="AZ44" s="236"/>
      <c r="BA44" s="129"/>
      <c r="BB44" s="129"/>
      <c r="BC44" s="101">
        <f t="shared" si="12"/>
        <v>0</v>
      </c>
      <c r="BD44" s="360" t="str">
        <f t="shared" si="13"/>
        <v>C</v>
      </c>
      <c r="BE44" s="102">
        <f t="shared" si="14"/>
        <v>0</v>
      </c>
      <c r="BF44" s="361" t="str">
        <f t="shared" si="15"/>
        <v>C</v>
      </c>
      <c r="BG44" s="101">
        <f t="shared" si="16"/>
        <v>0</v>
      </c>
      <c r="BH44" s="102">
        <f t="shared" si="17"/>
        <v>0</v>
      </c>
      <c r="BI44" s="102">
        <f t="shared" si="18"/>
        <v>0</v>
      </c>
      <c r="BJ44" s="103">
        <f t="shared" si="19"/>
        <v>0</v>
      </c>
      <c r="BK44" s="104">
        <f t="shared" si="1"/>
        <v>0</v>
      </c>
      <c r="BL44" s="507">
        <f t="shared" si="20"/>
        <v>-0.53224796493424975</v>
      </c>
      <c r="BM44" s="198"/>
      <c r="BN44" s="95">
        <f t="shared" si="21"/>
        <v>22</v>
      </c>
      <c r="BO44" s="96">
        <f t="shared" si="3"/>
        <v>0</v>
      </c>
      <c r="BP44" s="561">
        <f t="shared" si="22"/>
        <v>0</v>
      </c>
      <c r="BQ44" s="562" t="str">
        <f t="shared" si="65"/>
        <v>C</v>
      </c>
      <c r="BR44" s="562">
        <f t="shared" si="23"/>
        <v>0</v>
      </c>
      <c r="BS44" s="563" t="str">
        <f t="shared" si="65"/>
        <v>C</v>
      </c>
      <c r="BT44" s="561">
        <f t="shared" si="24"/>
        <v>0</v>
      </c>
      <c r="BU44" s="562">
        <f t="shared" si="25"/>
        <v>0</v>
      </c>
      <c r="BV44" s="562">
        <f t="shared" si="26"/>
        <v>0</v>
      </c>
      <c r="BW44" s="563">
        <f t="shared" si="27"/>
        <v>0</v>
      </c>
      <c r="BX44" s="585">
        <f t="shared" si="28"/>
        <v>0</v>
      </c>
      <c r="BY44" s="586">
        <f t="shared" si="29"/>
        <v>0</v>
      </c>
      <c r="BZ44" s="587">
        <f t="shared" si="30"/>
        <v>0</v>
      </c>
      <c r="CA44" s="586">
        <f t="shared" si="31"/>
        <v>0</v>
      </c>
      <c r="CB44" s="587">
        <f t="shared" si="32"/>
        <v>0</v>
      </c>
      <c r="CC44" s="586">
        <f t="shared" si="33"/>
        <v>0</v>
      </c>
      <c r="CD44" s="567">
        <f t="shared" si="34"/>
        <v>0</v>
      </c>
      <c r="CE44" s="566">
        <f t="shared" si="35"/>
        <v>0</v>
      </c>
      <c r="CF44" s="567">
        <f t="shared" si="36"/>
        <v>0</v>
      </c>
      <c r="CG44" s="566">
        <f t="shared" si="37"/>
        <v>0</v>
      </c>
      <c r="CH44" s="567">
        <f t="shared" si="38"/>
        <v>0</v>
      </c>
      <c r="CI44" s="566">
        <f t="shared" si="39"/>
        <v>0</v>
      </c>
      <c r="CJ44" s="567">
        <f t="shared" si="40"/>
        <v>0</v>
      </c>
      <c r="CK44" s="566">
        <f t="shared" si="41"/>
        <v>0</v>
      </c>
      <c r="CL44" s="567">
        <f t="shared" si="42"/>
        <v>0</v>
      </c>
      <c r="CM44" s="566">
        <f t="shared" si="43"/>
        <v>0</v>
      </c>
      <c r="CN44" s="567">
        <f t="shared" si="44"/>
        <v>0</v>
      </c>
      <c r="CO44" s="566">
        <f t="shared" si="45"/>
        <v>0</v>
      </c>
      <c r="CP44" s="567">
        <f t="shared" si="46"/>
        <v>0</v>
      </c>
      <c r="CQ44" s="566">
        <f t="shared" si="47"/>
        <v>0</v>
      </c>
      <c r="CR44" s="567">
        <f t="shared" si="48"/>
        <v>0</v>
      </c>
      <c r="CS44" s="565">
        <f t="shared" si="49"/>
        <v>0</v>
      </c>
      <c r="CT44" s="564">
        <f t="shared" si="50"/>
        <v>0</v>
      </c>
      <c r="CU44" s="566">
        <f t="shared" si="51"/>
        <v>0</v>
      </c>
      <c r="CV44" s="567">
        <f t="shared" si="52"/>
        <v>0</v>
      </c>
      <c r="CW44" s="566">
        <f t="shared" si="53"/>
        <v>0</v>
      </c>
      <c r="CX44" s="567">
        <f t="shared" si="54"/>
        <v>0</v>
      </c>
      <c r="CY44" s="566">
        <f t="shared" si="55"/>
        <v>0</v>
      </c>
      <c r="CZ44" s="567">
        <f t="shared" si="56"/>
        <v>0</v>
      </c>
      <c r="DA44" s="566">
        <f t="shared" si="57"/>
        <v>0</v>
      </c>
      <c r="DB44" s="567">
        <f t="shared" si="58"/>
        <v>0</v>
      </c>
      <c r="DC44" s="566">
        <f t="shared" si="59"/>
        <v>0</v>
      </c>
      <c r="DD44" s="567">
        <f t="shared" si="60"/>
        <v>0</v>
      </c>
      <c r="DE44" s="565">
        <f t="shared" si="61"/>
        <v>0</v>
      </c>
      <c r="DF44" s="567">
        <f t="shared" si="62"/>
        <v>0</v>
      </c>
      <c r="DG44" s="569">
        <f t="shared" si="63"/>
        <v>0</v>
      </c>
      <c r="DH44" s="199"/>
      <c r="DI44" s="335">
        <v>22</v>
      </c>
      <c r="DJ44" s="334">
        <f t="shared" si="4"/>
        <v>22</v>
      </c>
      <c r="DK44" s="354">
        <f t="shared" si="5"/>
        <v>0</v>
      </c>
      <c r="DL44" s="105">
        <f t="shared" si="6"/>
        <v>0</v>
      </c>
      <c r="DM44" s="292">
        <f t="shared" si="7"/>
        <v>-0.53224796493424975</v>
      </c>
      <c r="DN44" s="133"/>
      <c r="EB44" s="344">
        <f t="shared" si="64"/>
        <v>22</v>
      </c>
      <c r="EC44" s="347">
        <f t="shared" si="64"/>
        <v>0</v>
      </c>
      <c r="ED44" s="4">
        <f t="shared" si="8"/>
        <v>0</v>
      </c>
      <c r="EE44" s="106">
        <f t="shared" si="9"/>
        <v>0</v>
      </c>
      <c r="EF44" s="107">
        <f t="shared" si="10"/>
        <v>0</v>
      </c>
    </row>
    <row r="45" spans="1:147" ht="13.2" customHeight="1" x14ac:dyDescent="0.2">
      <c r="A45" s="55">
        <v>23</v>
      </c>
      <c r="B45" s="108">
        <f>国語!B45</f>
        <v>0</v>
      </c>
      <c r="C45" s="109">
        <f>アンケート集計!AU26</f>
        <v>0</v>
      </c>
      <c r="D45" s="23" t="str">
        <f t="shared" si="11"/>
        <v>C</v>
      </c>
      <c r="E45" s="237"/>
      <c r="F45" s="238"/>
      <c r="G45" s="239"/>
      <c r="H45" s="255"/>
      <c r="I45" s="238"/>
      <c r="J45" s="238"/>
      <c r="K45" s="239"/>
      <c r="L45" s="131"/>
      <c r="M45" s="255"/>
      <c r="N45" s="238"/>
      <c r="O45" s="238"/>
      <c r="P45" s="238"/>
      <c r="Q45" s="239"/>
      <c r="R45" s="255"/>
      <c r="S45" s="238"/>
      <c r="T45" s="238"/>
      <c r="U45" s="239"/>
      <c r="V45" s="255"/>
      <c r="W45" s="238"/>
      <c r="X45" s="239"/>
      <c r="Y45" s="255"/>
      <c r="Z45" s="238"/>
      <c r="AA45" s="238"/>
      <c r="AB45" s="239"/>
      <c r="AC45" s="255"/>
      <c r="AD45" s="238"/>
      <c r="AE45" s="239"/>
      <c r="AF45" s="255"/>
      <c r="AG45" s="238"/>
      <c r="AH45" s="239"/>
      <c r="AI45" s="255"/>
      <c r="AJ45" s="238"/>
      <c r="AK45" s="239"/>
      <c r="AL45" s="255"/>
      <c r="AM45" s="286"/>
      <c r="AN45" s="237"/>
      <c r="AO45" s="238"/>
      <c r="AP45" s="239"/>
      <c r="AQ45" s="255"/>
      <c r="AR45" s="238"/>
      <c r="AS45" s="239"/>
      <c r="AT45" s="255"/>
      <c r="AU45" s="239"/>
      <c r="AV45" s="255"/>
      <c r="AW45" s="239"/>
      <c r="AX45" s="255"/>
      <c r="AY45" s="238"/>
      <c r="AZ45" s="239"/>
      <c r="BA45" s="132"/>
      <c r="BB45" s="132"/>
      <c r="BC45" s="113">
        <f t="shared" si="12"/>
        <v>0</v>
      </c>
      <c r="BD45" s="358" t="str">
        <f t="shared" si="13"/>
        <v>C</v>
      </c>
      <c r="BE45" s="114">
        <f t="shared" si="14"/>
        <v>0</v>
      </c>
      <c r="BF45" s="359" t="str">
        <f t="shared" si="15"/>
        <v>C</v>
      </c>
      <c r="BG45" s="113">
        <f t="shared" si="16"/>
        <v>0</v>
      </c>
      <c r="BH45" s="114">
        <f t="shared" si="17"/>
        <v>0</v>
      </c>
      <c r="BI45" s="114">
        <f t="shared" si="18"/>
        <v>0</v>
      </c>
      <c r="BJ45" s="115">
        <f t="shared" si="19"/>
        <v>0</v>
      </c>
      <c r="BK45" s="116">
        <f t="shared" si="1"/>
        <v>0</v>
      </c>
      <c r="BL45" s="508">
        <f t="shared" si="20"/>
        <v>-0.53224796493424975</v>
      </c>
      <c r="BM45" s="198"/>
      <c r="BN45" s="55">
        <f t="shared" si="21"/>
        <v>23</v>
      </c>
      <c r="BO45" s="108">
        <f t="shared" si="3"/>
        <v>0</v>
      </c>
      <c r="BP45" s="570">
        <f t="shared" si="22"/>
        <v>0</v>
      </c>
      <c r="BQ45" s="571" t="str">
        <f t="shared" si="65"/>
        <v>C</v>
      </c>
      <c r="BR45" s="571">
        <f t="shared" si="23"/>
        <v>0</v>
      </c>
      <c r="BS45" s="572" t="str">
        <f t="shared" si="65"/>
        <v>C</v>
      </c>
      <c r="BT45" s="570">
        <f t="shared" si="24"/>
        <v>0</v>
      </c>
      <c r="BU45" s="571">
        <f t="shared" si="25"/>
        <v>0</v>
      </c>
      <c r="BV45" s="571">
        <f t="shared" si="26"/>
        <v>0</v>
      </c>
      <c r="BW45" s="572">
        <f t="shared" si="27"/>
        <v>0</v>
      </c>
      <c r="BX45" s="555">
        <f t="shared" si="28"/>
        <v>0</v>
      </c>
      <c r="BY45" s="557">
        <f t="shared" si="29"/>
        <v>0</v>
      </c>
      <c r="BZ45" s="558">
        <f t="shared" si="30"/>
        <v>0</v>
      </c>
      <c r="CA45" s="557">
        <f t="shared" si="31"/>
        <v>0</v>
      </c>
      <c r="CB45" s="558">
        <f t="shared" si="32"/>
        <v>0</v>
      </c>
      <c r="CC45" s="557">
        <f t="shared" si="33"/>
        <v>0</v>
      </c>
      <c r="CD45" s="558">
        <f t="shared" si="34"/>
        <v>0</v>
      </c>
      <c r="CE45" s="557">
        <f t="shared" si="35"/>
        <v>0</v>
      </c>
      <c r="CF45" s="558">
        <f t="shared" si="36"/>
        <v>0</v>
      </c>
      <c r="CG45" s="557">
        <f t="shared" si="37"/>
        <v>0</v>
      </c>
      <c r="CH45" s="558">
        <f t="shared" si="38"/>
        <v>0</v>
      </c>
      <c r="CI45" s="557">
        <f t="shared" si="39"/>
        <v>0</v>
      </c>
      <c r="CJ45" s="558">
        <f t="shared" si="40"/>
        <v>0</v>
      </c>
      <c r="CK45" s="557">
        <f t="shared" si="41"/>
        <v>0</v>
      </c>
      <c r="CL45" s="558">
        <f t="shared" si="42"/>
        <v>0</v>
      </c>
      <c r="CM45" s="557">
        <f t="shared" si="43"/>
        <v>0</v>
      </c>
      <c r="CN45" s="558">
        <f t="shared" si="44"/>
        <v>0</v>
      </c>
      <c r="CO45" s="557">
        <f t="shared" si="45"/>
        <v>0</v>
      </c>
      <c r="CP45" s="558">
        <f t="shared" si="46"/>
        <v>0</v>
      </c>
      <c r="CQ45" s="557">
        <f t="shared" si="47"/>
        <v>0</v>
      </c>
      <c r="CR45" s="558">
        <f t="shared" si="48"/>
        <v>0</v>
      </c>
      <c r="CS45" s="556">
        <f t="shared" si="49"/>
        <v>0</v>
      </c>
      <c r="CT45" s="555">
        <f t="shared" si="50"/>
        <v>0</v>
      </c>
      <c r="CU45" s="557">
        <f t="shared" si="51"/>
        <v>0</v>
      </c>
      <c r="CV45" s="558">
        <f t="shared" si="52"/>
        <v>0</v>
      </c>
      <c r="CW45" s="557">
        <f t="shared" si="53"/>
        <v>0</v>
      </c>
      <c r="CX45" s="558">
        <f t="shared" si="54"/>
        <v>0</v>
      </c>
      <c r="CY45" s="557">
        <f t="shared" si="55"/>
        <v>0</v>
      </c>
      <c r="CZ45" s="558">
        <f t="shared" si="56"/>
        <v>0</v>
      </c>
      <c r="DA45" s="557">
        <f t="shared" si="57"/>
        <v>0</v>
      </c>
      <c r="DB45" s="558">
        <f t="shared" si="58"/>
        <v>0</v>
      </c>
      <c r="DC45" s="557">
        <f t="shared" si="59"/>
        <v>0</v>
      </c>
      <c r="DD45" s="558">
        <f t="shared" si="60"/>
        <v>0</v>
      </c>
      <c r="DE45" s="556">
        <f t="shared" si="61"/>
        <v>0</v>
      </c>
      <c r="DF45" s="558">
        <f t="shared" si="62"/>
        <v>0</v>
      </c>
      <c r="DG45" s="560">
        <f t="shared" si="63"/>
        <v>0</v>
      </c>
      <c r="DH45" s="199"/>
      <c r="DI45" s="335">
        <v>23</v>
      </c>
      <c r="DJ45" s="334">
        <f t="shared" si="4"/>
        <v>23</v>
      </c>
      <c r="DK45" s="354">
        <f t="shared" si="5"/>
        <v>0</v>
      </c>
      <c r="DL45" s="105">
        <f t="shared" si="6"/>
        <v>0</v>
      </c>
      <c r="DM45" s="292">
        <f t="shared" si="7"/>
        <v>-0.53224796493424975</v>
      </c>
      <c r="DN45" s="133"/>
      <c r="EB45" s="344">
        <f t="shared" si="64"/>
        <v>23</v>
      </c>
      <c r="EC45" s="347">
        <f t="shared" si="64"/>
        <v>0</v>
      </c>
      <c r="ED45" s="4">
        <f t="shared" si="8"/>
        <v>0</v>
      </c>
      <c r="EE45" s="106">
        <f t="shared" si="9"/>
        <v>0</v>
      </c>
      <c r="EF45" s="107">
        <f t="shared" si="10"/>
        <v>0</v>
      </c>
    </row>
    <row r="46" spans="1:147" ht="13.2" customHeight="1" x14ac:dyDescent="0.2">
      <c r="A46" s="95">
        <v>24</v>
      </c>
      <c r="B46" s="96">
        <f>国語!B46</f>
        <v>0</v>
      </c>
      <c r="C46" s="97">
        <f>アンケート集計!AU27</f>
        <v>0</v>
      </c>
      <c r="D46" s="422" t="str">
        <f t="shared" si="11"/>
        <v>C</v>
      </c>
      <c r="E46" s="234"/>
      <c r="F46" s="235"/>
      <c r="G46" s="236"/>
      <c r="H46" s="254"/>
      <c r="I46" s="235"/>
      <c r="J46" s="235"/>
      <c r="K46" s="236"/>
      <c r="L46" s="128"/>
      <c r="M46" s="254"/>
      <c r="N46" s="235"/>
      <c r="O46" s="235"/>
      <c r="P46" s="235"/>
      <c r="Q46" s="236"/>
      <c r="R46" s="254"/>
      <c r="S46" s="235"/>
      <c r="T46" s="235"/>
      <c r="U46" s="236"/>
      <c r="V46" s="254"/>
      <c r="W46" s="235"/>
      <c r="X46" s="236"/>
      <c r="Y46" s="254"/>
      <c r="Z46" s="235"/>
      <c r="AA46" s="235"/>
      <c r="AB46" s="236"/>
      <c r="AC46" s="254"/>
      <c r="AD46" s="235"/>
      <c r="AE46" s="236"/>
      <c r="AF46" s="254"/>
      <c r="AG46" s="235"/>
      <c r="AH46" s="236"/>
      <c r="AI46" s="254"/>
      <c r="AJ46" s="235"/>
      <c r="AK46" s="236"/>
      <c r="AL46" s="254"/>
      <c r="AM46" s="285"/>
      <c r="AN46" s="234"/>
      <c r="AO46" s="235"/>
      <c r="AP46" s="236"/>
      <c r="AQ46" s="254"/>
      <c r="AR46" s="235"/>
      <c r="AS46" s="236"/>
      <c r="AT46" s="254"/>
      <c r="AU46" s="236"/>
      <c r="AV46" s="254"/>
      <c r="AW46" s="236"/>
      <c r="AX46" s="254"/>
      <c r="AY46" s="235"/>
      <c r="AZ46" s="236"/>
      <c r="BA46" s="129"/>
      <c r="BB46" s="129"/>
      <c r="BC46" s="101">
        <f t="shared" si="12"/>
        <v>0</v>
      </c>
      <c r="BD46" s="360" t="str">
        <f t="shared" si="13"/>
        <v>C</v>
      </c>
      <c r="BE46" s="102">
        <f t="shared" si="14"/>
        <v>0</v>
      </c>
      <c r="BF46" s="361" t="str">
        <f t="shared" si="15"/>
        <v>C</v>
      </c>
      <c r="BG46" s="101">
        <f t="shared" si="16"/>
        <v>0</v>
      </c>
      <c r="BH46" s="102">
        <f t="shared" si="17"/>
        <v>0</v>
      </c>
      <c r="BI46" s="102">
        <f t="shared" si="18"/>
        <v>0</v>
      </c>
      <c r="BJ46" s="103">
        <f t="shared" si="19"/>
        <v>0</v>
      </c>
      <c r="BK46" s="104">
        <f t="shared" si="1"/>
        <v>0</v>
      </c>
      <c r="BL46" s="507">
        <f t="shared" si="20"/>
        <v>-0.53224796493424975</v>
      </c>
      <c r="BM46" s="198"/>
      <c r="BN46" s="95">
        <f t="shared" si="21"/>
        <v>24</v>
      </c>
      <c r="BO46" s="96">
        <f t="shared" si="3"/>
        <v>0</v>
      </c>
      <c r="BP46" s="561">
        <f t="shared" si="22"/>
        <v>0</v>
      </c>
      <c r="BQ46" s="562" t="str">
        <f t="shared" si="65"/>
        <v>C</v>
      </c>
      <c r="BR46" s="562">
        <f t="shared" si="23"/>
        <v>0</v>
      </c>
      <c r="BS46" s="563" t="str">
        <f t="shared" si="65"/>
        <v>C</v>
      </c>
      <c r="BT46" s="561">
        <f t="shared" si="24"/>
        <v>0</v>
      </c>
      <c r="BU46" s="562">
        <f t="shared" si="25"/>
        <v>0</v>
      </c>
      <c r="BV46" s="562">
        <f t="shared" si="26"/>
        <v>0</v>
      </c>
      <c r="BW46" s="563">
        <f t="shared" si="27"/>
        <v>0</v>
      </c>
      <c r="BX46" s="585">
        <f t="shared" si="28"/>
        <v>0</v>
      </c>
      <c r="BY46" s="586">
        <f t="shared" si="29"/>
        <v>0</v>
      </c>
      <c r="BZ46" s="587">
        <f t="shared" si="30"/>
        <v>0</v>
      </c>
      <c r="CA46" s="586">
        <f t="shared" si="31"/>
        <v>0</v>
      </c>
      <c r="CB46" s="587">
        <f t="shared" si="32"/>
        <v>0</v>
      </c>
      <c r="CC46" s="586">
        <f t="shared" si="33"/>
        <v>0</v>
      </c>
      <c r="CD46" s="567">
        <f t="shared" si="34"/>
        <v>0</v>
      </c>
      <c r="CE46" s="566">
        <f t="shared" si="35"/>
        <v>0</v>
      </c>
      <c r="CF46" s="567">
        <f t="shared" si="36"/>
        <v>0</v>
      </c>
      <c r="CG46" s="566">
        <f t="shared" si="37"/>
        <v>0</v>
      </c>
      <c r="CH46" s="567">
        <f t="shared" si="38"/>
        <v>0</v>
      </c>
      <c r="CI46" s="566">
        <f t="shared" si="39"/>
        <v>0</v>
      </c>
      <c r="CJ46" s="567">
        <f t="shared" si="40"/>
        <v>0</v>
      </c>
      <c r="CK46" s="566">
        <f t="shared" si="41"/>
        <v>0</v>
      </c>
      <c r="CL46" s="567">
        <f t="shared" si="42"/>
        <v>0</v>
      </c>
      <c r="CM46" s="566">
        <f t="shared" si="43"/>
        <v>0</v>
      </c>
      <c r="CN46" s="567">
        <f t="shared" si="44"/>
        <v>0</v>
      </c>
      <c r="CO46" s="566">
        <f t="shared" si="45"/>
        <v>0</v>
      </c>
      <c r="CP46" s="567">
        <f t="shared" si="46"/>
        <v>0</v>
      </c>
      <c r="CQ46" s="566">
        <f t="shared" si="47"/>
        <v>0</v>
      </c>
      <c r="CR46" s="567">
        <f t="shared" si="48"/>
        <v>0</v>
      </c>
      <c r="CS46" s="565">
        <f t="shared" si="49"/>
        <v>0</v>
      </c>
      <c r="CT46" s="564">
        <f t="shared" si="50"/>
        <v>0</v>
      </c>
      <c r="CU46" s="566">
        <f t="shared" si="51"/>
        <v>0</v>
      </c>
      <c r="CV46" s="567">
        <f t="shared" si="52"/>
        <v>0</v>
      </c>
      <c r="CW46" s="566">
        <f t="shared" si="53"/>
        <v>0</v>
      </c>
      <c r="CX46" s="567">
        <f t="shared" si="54"/>
        <v>0</v>
      </c>
      <c r="CY46" s="566">
        <f t="shared" si="55"/>
        <v>0</v>
      </c>
      <c r="CZ46" s="567">
        <f t="shared" si="56"/>
        <v>0</v>
      </c>
      <c r="DA46" s="566">
        <f t="shared" si="57"/>
        <v>0</v>
      </c>
      <c r="DB46" s="567">
        <f t="shared" si="58"/>
        <v>0</v>
      </c>
      <c r="DC46" s="566">
        <f t="shared" si="59"/>
        <v>0</v>
      </c>
      <c r="DD46" s="567">
        <f t="shared" si="60"/>
        <v>0</v>
      </c>
      <c r="DE46" s="565">
        <f t="shared" si="61"/>
        <v>0</v>
      </c>
      <c r="DF46" s="567">
        <f t="shared" si="62"/>
        <v>0</v>
      </c>
      <c r="DG46" s="569">
        <f t="shared" si="63"/>
        <v>0</v>
      </c>
      <c r="DH46" s="199"/>
      <c r="DI46" s="335">
        <v>24</v>
      </c>
      <c r="DJ46" s="334">
        <f t="shared" si="4"/>
        <v>24</v>
      </c>
      <c r="DK46" s="354">
        <f t="shared" si="5"/>
        <v>0</v>
      </c>
      <c r="DL46" s="105">
        <f t="shared" si="6"/>
        <v>0</v>
      </c>
      <c r="DM46" s="292">
        <f t="shared" si="7"/>
        <v>-0.53224796493424975</v>
      </c>
      <c r="DN46" s="133"/>
      <c r="EB46" s="344">
        <f t="shared" si="64"/>
        <v>24</v>
      </c>
      <c r="EC46" s="347">
        <f t="shared" si="64"/>
        <v>0</v>
      </c>
      <c r="ED46" s="4">
        <f t="shared" si="8"/>
        <v>0</v>
      </c>
      <c r="EE46" s="106">
        <f t="shared" si="9"/>
        <v>0</v>
      </c>
      <c r="EF46" s="107">
        <f t="shared" si="10"/>
        <v>0</v>
      </c>
    </row>
    <row r="47" spans="1:147" ht="13.2" customHeight="1" x14ac:dyDescent="0.2">
      <c r="A47" s="55">
        <v>25</v>
      </c>
      <c r="B47" s="108">
        <f>国語!B47</f>
        <v>0</v>
      </c>
      <c r="C47" s="109">
        <f>アンケート集計!AU28</f>
        <v>0</v>
      </c>
      <c r="D47" s="23" t="str">
        <f t="shared" si="11"/>
        <v>C</v>
      </c>
      <c r="E47" s="237"/>
      <c r="F47" s="238"/>
      <c r="G47" s="239"/>
      <c r="H47" s="255"/>
      <c r="I47" s="238"/>
      <c r="J47" s="238"/>
      <c r="K47" s="239"/>
      <c r="L47" s="131"/>
      <c r="M47" s="255"/>
      <c r="N47" s="238"/>
      <c r="O47" s="238"/>
      <c r="P47" s="238"/>
      <c r="Q47" s="239"/>
      <c r="R47" s="255"/>
      <c r="S47" s="238"/>
      <c r="T47" s="238"/>
      <c r="U47" s="239"/>
      <c r="V47" s="255"/>
      <c r="W47" s="238"/>
      <c r="X47" s="239"/>
      <c r="Y47" s="255"/>
      <c r="Z47" s="238"/>
      <c r="AA47" s="238"/>
      <c r="AB47" s="239"/>
      <c r="AC47" s="255"/>
      <c r="AD47" s="238"/>
      <c r="AE47" s="239"/>
      <c r="AF47" s="255"/>
      <c r="AG47" s="238"/>
      <c r="AH47" s="239"/>
      <c r="AI47" s="255"/>
      <c r="AJ47" s="238"/>
      <c r="AK47" s="239"/>
      <c r="AL47" s="255"/>
      <c r="AM47" s="286"/>
      <c r="AN47" s="237"/>
      <c r="AO47" s="238"/>
      <c r="AP47" s="239"/>
      <c r="AQ47" s="255"/>
      <c r="AR47" s="238"/>
      <c r="AS47" s="239"/>
      <c r="AT47" s="255"/>
      <c r="AU47" s="239"/>
      <c r="AV47" s="255"/>
      <c r="AW47" s="239"/>
      <c r="AX47" s="255"/>
      <c r="AY47" s="238"/>
      <c r="AZ47" s="239"/>
      <c r="BA47" s="132"/>
      <c r="BB47" s="132"/>
      <c r="BC47" s="113">
        <f t="shared" si="12"/>
        <v>0</v>
      </c>
      <c r="BD47" s="358" t="str">
        <f t="shared" si="13"/>
        <v>C</v>
      </c>
      <c r="BE47" s="114">
        <f t="shared" si="14"/>
        <v>0</v>
      </c>
      <c r="BF47" s="359" t="str">
        <f t="shared" si="15"/>
        <v>C</v>
      </c>
      <c r="BG47" s="113">
        <f t="shared" si="16"/>
        <v>0</v>
      </c>
      <c r="BH47" s="114">
        <f t="shared" si="17"/>
        <v>0</v>
      </c>
      <c r="BI47" s="114">
        <f t="shared" si="18"/>
        <v>0</v>
      </c>
      <c r="BJ47" s="115">
        <f t="shared" si="19"/>
        <v>0</v>
      </c>
      <c r="BK47" s="116">
        <f t="shared" si="1"/>
        <v>0</v>
      </c>
      <c r="BL47" s="508">
        <f t="shared" si="20"/>
        <v>-0.53224796493424975</v>
      </c>
      <c r="BM47" s="198"/>
      <c r="BN47" s="55">
        <f t="shared" si="21"/>
        <v>25</v>
      </c>
      <c r="BO47" s="108">
        <f t="shared" si="3"/>
        <v>0</v>
      </c>
      <c r="BP47" s="570">
        <f t="shared" si="22"/>
        <v>0</v>
      </c>
      <c r="BQ47" s="571" t="str">
        <f t="shared" si="65"/>
        <v>C</v>
      </c>
      <c r="BR47" s="571">
        <f t="shared" si="23"/>
        <v>0</v>
      </c>
      <c r="BS47" s="572" t="str">
        <f t="shared" si="65"/>
        <v>C</v>
      </c>
      <c r="BT47" s="570">
        <f t="shared" si="24"/>
        <v>0</v>
      </c>
      <c r="BU47" s="571">
        <f t="shared" si="25"/>
        <v>0</v>
      </c>
      <c r="BV47" s="571">
        <f t="shared" si="26"/>
        <v>0</v>
      </c>
      <c r="BW47" s="572">
        <f t="shared" si="27"/>
        <v>0</v>
      </c>
      <c r="BX47" s="555">
        <f t="shared" si="28"/>
        <v>0</v>
      </c>
      <c r="BY47" s="557">
        <f t="shared" si="29"/>
        <v>0</v>
      </c>
      <c r="BZ47" s="558">
        <f t="shared" si="30"/>
        <v>0</v>
      </c>
      <c r="CA47" s="557">
        <f t="shared" si="31"/>
        <v>0</v>
      </c>
      <c r="CB47" s="558">
        <f t="shared" si="32"/>
        <v>0</v>
      </c>
      <c r="CC47" s="557">
        <f t="shared" si="33"/>
        <v>0</v>
      </c>
      <c r="CD47" s="558">
        <f t="shared" si="34"/>
        <v>0</v>
      </c>
      <c r="CE47" s="557">
        <f t="shared" si="35"/>
        <v>0</v>
      </c>
      <c r="CF47" s="558">
        <f t="shared" si="36"/>
        <v>0</v>
      </c>
      <c r="CG47" s="557">
        <f t="shared" si="37"/>
        <v>0</v>
      </c>
      <c r="CH47" s="558">
        <f t="shared" si="38"/>
        <v>0</v>
      </c>
      <c r="CI47" s="557">
        <f t="shared" si="39"/>
        <v>0</v>
      </c>
      <c r="CJ47" s="558">
        <f t="shared" si="40"/>
        <v>0</v>
      </c>
      <c r="CK47" s="557">
        <f t="shared" si="41"/>
        <v>0</v>
      </c>
      <c r="CL47" s="558">
        <f t="shared" si="42"/>
        <v>0</v>
      </c>
      <c r="CM47" s="557">
        <f t="shared" si="43"/>
        <v>0</v>
      </c>
      <c r="CN47" s="558">
        <f t="shared" si="44"/>
        <v>0</v>
      </c>
      <c r="CO47" s="557">
        <f t="shared" si="45"/>
        <v>0</v>
      </c>
      <c r="CP47" s="558">
        <f t="shared" si="46"/>
        <v>0</v>
      </c>
      <c r="CQ47" s="557">
        <f t="shared" si="47"/>
        <v>0</v>
      </c>
      <c r="CR47" s="558">
        <f t="shared" si="48"/>
        <v>0</v>
      </c>
      <c r="CS47" s="556">
        <f t="shared" si="49"/>
        <v>0</v>
      </c>
      <c r="CT47" s="555">
        <f t="shared" si="50"/>
        <v>0</v>
      </c>
      <c r="CU47" s="557">
        <f t="shared" si="51"/>
        <v>0</v>
      </c>
      <c r="CV47" s="558">
        <f t="shared" si="52"/>
        <v>0</v>
      </c>
      <c r="CW47" s="557">
        <f t="shared" si="53"/>
        <v>0</v>
      </c>
      <c r="CX47" s="558">
        <f t="shared" si="54"/>
        <v>0</v>
      </c>
      <c r="CY47" s="557">
        <f t="shared" si="55"/>
        <v>0</v>
      </c>
      <c r="CZ47" s="558">
        <f t="shared" si="56"/>
        <v>0</v>
      </c>
      <c r="DA47" s="557">
        <f t="shared" si="57"/>
        <v>0</v>
      </c>
      <c r="DB47" s="558">
        <f t="shared" si="58"/>
        <v>0</v>
      </c>
      <c r="DC47" s="557">
        <f t="shared" si="59"/>
        <v>0</v>
      </c>
      <c r="DD47" s="558">
        <f t="shared" si="60"/>
        <v>0</v>
      </c>
      <c r="DE47" s="556">
        <f t="shared" si="61"/>
        <v>0</v>
      </c>
      <c r="DF47" s="558">
        <f t="shared" si="62"/>
        <v>0</v>
      </c>
      <c r="DG47" s="560">
        <f t="shared" si="63"/>
        <v>0</v>
      </c>
      <c r="DH47" s="199"/>
      <c r="DI47" s="335">
        <v>25</v>
      </c>
      <c r="DJ47" s="334">
        <f t="shared" si="4"/>
        <v>25</v>
      </c>
      <c r="DK47" s="354">
        <f t="shared" si="5"/>
        <v>0</v>
      </c>
      <c r="DL47" s="105">
        <f t="shared" si="6"/>
        <v>0</v>
      </c>
      <c r="DM47" s="292">
        <f t="shared" si="7"/>
        <v>-0.53224796493424975</v>
      </c>
      <c r="DN47" s="133"/>
      <c r="EB47" s="344">
        <f t="shared" si="64"/>
        <v>25</v>
      </c>
      <c r="EC47" s="347">
        <f t="shared" si="64"/>
        <v>0</v>
      </c>
      <c r="ED47" s="4">
        <f t="shared" si="8"/>
        <v>0</v>
      </c>
      <c r="EE47" s="106">
        <f t="shared" si="9"/>
        <v>0</v>
      </c>
      <c r="EF47" s="107">
        <f t="shared" si="10"/>
        <v>0</v>
      </c>
    </row>
    <row r="48" spans="1:147" ht="13.2" customHeight="1" x14ac:dyDescent="0.2">
      <c r="A48" s="95">
        <v>26</v>
      </c>
      <c r="B48" s="96">
        <f>国語!B48</f>
        <v>0</v>
      </c>
      <c r="C48" s="97">
        <f>アンケート集計!AU29</f>
        <v>0</v>
      </c>
      <c r="D48" s="422" t="str">
        <f t="shared" si="11"/>
        <v>C</v>
      </c>
      <c r="E48" s="234"/>
      <c r="F48" s="235"/>
      <c r="G48" s="236"/>
      <c r="H48" s="254"/>
      <c r="I48" s="235"/>
      <c r="J48" s="235"/>
      <c r="K48" s="236"/>
      <c r="L48" s="128"/>
      <c r="M48" s="254"/>
      <c r="N48" s="235"/>
      <c r="O48" s="235"/>
      <c r="P48" s="235"/>
      <c r="Q48" s="236"/>
      <c r="R48" s="254"/>
      <c r="S48" s="235"/>
      <c r="T48" s="235"/>
      <c r="U48" s="236"/>
      <c r="V48" s="254"/>
      <c r="W48" s="235"/>
      <c r="X48" s="236"/>
      <c r="Y48" s="254"/>
      <c r="Z48" s="235"/>
      <c r="AA48" s="235"/>
      <c r="AB48" s="236"/>
      <c r="AC48" s="254"/>
      <c r="AD48" s="235"/>
      <c r="AE48" s="236"/>
      <c r="AF48" s="254"/>
      <c r="AG48" s="235"/>
      <c r="AH48" s="236"/>
      <c r="AI48" s="254"/>
      <c r="AJ48" s="235"/>
      <c r="AK48" s="236"/>
      <c r="AL48" s="254"/>
      <c r="AM48" s="285"/>
      <c r="AN48" s="234"/>
      <c r="AO48" s="235"/>
      <c r="AP48" s="236"/>
      <c r="AQ48" s="254"/>
      <c r="AR48" s="235"/>
      <c r="AS48" s="236"/>
      <c r="AT48" s="254"/>
      <c r="AU48" s="236"/>
      <c r="AV48" s="254"/>
      <c r="AW48" s="236"/>
      <c r="AX48" s="254"/>
      <c r="AY48" s="235"/>
      <c r="AZ48" s="236"/>
      <c r="BA48" s="129"/>
      <c r="BB48" s="129"/>
      <c r="BC48" s="101">
        <f t="shared" si="12"/>
        <v>0</v>
      </c>
      <c r="BD48" s="360" t="str">
        <f t="shared" si="13"/>
        <v>C</v>
      </c>
      <c r="BE48" s="102">
        <f t="shared" si="14"/>
        <v>0</v>
      </c>
      <c r="BF48" s="361" t="str">
        <f t="shared" si="15"/>
        <v>C</v>
      </c>
      <c r="BG48" s="101">
        <f t="shared" si="16"/>
        <v>0</v>
      </c>
      <c r="BH48" s="102">
        <f t="shared" si="17"/>
        <v>0</v>
      </c>
      <c r="BI48" s="102">
        <f t="shared" si="18"/>
        <v>0</v>
      </c>
      <c r="BJ48" s="103">
        <f t="shared" si="19"/>
        <v>0</v>
      </c>
      <c r="BK48" s="104">
        <f t="shared" si="1"/>
        <v>0</v>
      </c>
      <c r="BL48" s="507">
        <f t="shared" si="20"/>
        <v>-0.53224796493424975</v>
      </c>
      <c r="BM48" s="198"/>
      <c r="BN48" s="95">
        <f t="shared" si="21"/>
        <v>26</v>
      </c>
      <c r="BO48" s="96">
        <f t="shared" si="3"/>
        <v>0</v>
      </c>
      <c r="BP48" s="561">
        <f t="shared" si="22"/>
        <v>0</v>
      </c>
      <c r="BQ48" s="562" t="str">
        <f t="shared" si="65"/>
        <v>C</v>
      </c>
      <c r="BR48" s="562">
        <f t="shared" si="23"/>
        <v>0</v>
      </c>
      <c r="BS48" s="563" t="str">
        <f t="shared" si="65"/>
        <v>C</v>
      </c>
      <c r="BT48" s="561">
        <f t="shared" si="24"/>
        <v>0</v>
      </c>
      <c r="BU48" s="562">
        <f t="shared" si="25"/>
        <v>0</v>
      </c>
      <c r="BV48" s="562">
        <f t="shared" si="26"/>
        <v>0</v>
      </c>
      <c r="BW48" s="563">
        <f t="shared" si="27"/>
        <v>0</v>
      </c>
      <c r="BX48" s="585">
        <f t="shared" si="28"/>
        <v>0</v>
      </c>
      <c r="BY48" s="586">
        <f t="shared" si="29"/>
        <v>0</v>
      </c>
      <c r="BZ48" s="587">
        <f t="shared" si="30"/>
        <v>0</v>
      </c>
      <c r="CA48" s="586">
        <f t="shared" si="31"/>
        <v>0</v>
      </c>
      <c r="CB48" s="587">
        <f t="shared" si="32"/>
        <v>0</v>
      </c>
      <c r="CC48" s="586">
        <f t="shared" si="33"/>
        <v>0</v>
      </c>
      <c r="CD48" s="567">
        <f t="shared" si="34"/>
        <v>0</v>
      </c>
      <c r="CE48" s="566">
        <f t="shared" si="35"/>
        <v>0</v>
      </c>
      <c r="CF48" s="567">
        <f t="shared" si="36"/>
        <v>0</v>
      </c>
      <c r="CG48" s="566">
        <f t="shared" si="37"/>
        <v>0</v>
      </c>
      <c r="CH48" s="567">
        <f t="shared" si="38"/>
        <v>0</v>
      </c>
      <c r="CI48" s="566">
        <f t="shared" si="39"/>
        <v>0</v>
      </c>
      <c r="CJ48" s="567">
        <f t="shared" si="40"/>
        <v>0</v>
      </c>
      <c r="CK48" s="566">
        <f t="shared" si="41"/>
        <v>0</v>
      </c>
      <c r="CL48" s="567">
        <f t="shared" si="42"/>
        <v>0</v>
      </c>
      <c r="CM48" s="566">
        <f t="shared" si="43"/>
        <v>0</v>
      </c>
      <c r="CN48" s="567">
        <f t="shared" si="44"/>
        <v>0</v>
      </c>
      <c r="CO48" s="566">
        <f t="shared" si="45"/>
        <v>0</v>
      </c>
      <c r="CP48" s="567">
        <f t="shared" si="46"/>
        <v>0</v>
      </c>
      <c r="CQ48" s="566">
        <f t="shared" si="47"/>
        <v>0</v>
      </c>
      <c r="CR48" s="567">
        <f t="shared" si="48"/>
        <v>0</v>
      </c>
      <c r="CS48" s="565">
        <f t="shared" si="49"/>
        <v>0</v>
      </c>
      <c r="CT48" s="564">
        <f t="shared" si="50"/>
        <v>0</v>
      </c>
      <c r="CU48" s="566">
        <f t="shared" si="51"/>
        <v>0</v>
      </c>
      <c r="CV48" s="567">
        <f t="shared" si="52"/>
        <v>0</v>
      </c>
      <c r="CW48" s="566">
        <f t="shared" si="53"/>
        <v>0</v>
      </c>
      <c r="CX48" s="567">
        <f t="shared" si="54"/>
        <v>0</v>
      </c>
      <c r="CY48" s="566">
        <f t="shared" si="55"/>
        <v>0</v>
      </c>
      <c r="CZ48" s="567">
        <f t="shared" si="56"/>
        <v>0</v>
      </c>
      <c r="DA48" s="566">
        <f t="shared" si="57"/>
        <v>0</v>
      </c>
      <c r="DB48" s="567">
        <f t="shared" si="58"/>
        <v>0</v>
      </c>
      <c r="DC48" s="566">
        <f t="shared" si="59"/>
        <v>0</v>
      </c>
      <c r="DD48" s="567">
        <f t="shared" si="60"/>
        <v>0</v>
      </c>
      <c r="DE48" s="565">
        <f t="shared" si="61"/>
        <v>0</v>
      </c>
      <c r="DF48" s="567">
        <f t="shared" si="62"/>
        <v>0</v>
      </c>
      <c r="DG48" s="569">
        <f t="shared" si="63"/>
        <v>0</v>
      </c>
      <c r="DH48" s="199"/>
      <c r="DI48" s="335">
        <v>26</v>
      </c>
      <c r="DJ48" s="334">
        <f t="shared" si="4"/>
        <v>26</v>
      </c>
      <c r="DK48" s="354">
        <f t="shared" si="5"/>
        <v>0</v>
      </c>
      <c r="DL48" s="105">
        <f t="shared" si="6"/>
        <v>0</v>
      </c>
      <c r="DM48" s="292">
        <f t="shared" si="7"/>
        <v>-0.53224796493424975</v>
      </c>
      <c r="DN48" s="133"/>
      <c r="EB48" s="344">
        <f t="shared" si="64"/>
        <v>26</v>
      </c>
      <c r="EC48" s="347">
        <f t="shared" si="64"/>
        <v>0</v>
      </c>
      <c r="ED48" s="4">
        <f t="shared" si="8"/>
        <v>0</v>
      </c>
      <c r="EE48" s="106">
        <f t="shared" si="9"/>
        <v>0</v>
      </c>
      <c r="EF48" s="107">
        <f t="shared" si="10"/>
        <v>0</v>
      </c>
    </row>
    <row r="49" spans="1:136" ht="13.2" customHeight="1" x14ac:dyDescent="0.2">
      <c r="A49" s="55">
        <v>27</v>
      </c>
      <c r="B49" s="108">
        <f>国語!B49</f>
        <v>0</v>
      </c>
      <c r="C49" s="109">
        <f>アンケート集計!AU30</f>
        <v>0</v>
      </c>
      <c r="D49" s="23" t="str">
        <f t="shared" si="11"/>
        <v>C</v>
      </c>
      <c r="E49" s="237"/>
      <c r="F49" s="238"/>
      <c r="G49" s="239"/>
      <c r="H49" s="255"/>
      <c r="I49" s="238"/>
      <c r="J49" s="238"/>
      <c r="K49" s="239"/>
      <c r="L49" s="131"/>
      <c r="M49" s="255"/>
      <c r="N49" s="238"/>
      <c r="O49" s="238"/>
      <c r="P49" s="238"/>
      <c r="Q49" s="239"/>
      <c r="R49" s="255"/>
      <c r="S49" s="238"/>
      <c r="T49" s="238"/>
      <c r="U49" s="239"/>
      <c r="V49" s="255"/>
      <c r="W49" s="238"/>
      <c r="X49" s="239"/>
      <c r="Y49" s="255"/>
      <c r="Z49" s="238"/>
      <c r="AA49" s="238"/>
      <c r="AB49" s="239"/>
      <c r="AC49" s="255"/>
      <c r="AD49" s="238"/>
      <c r="AE49" s="239"/>
      <c r="AF49" s="255"/>
      <c r="AG49" s="238"/>
      <c r="AH49" s="239"/>
      <c r="AI49" s="255"/>
      <c r="AJ49" s="238"/>
      <c r="AK49" s="239"/>
      <c r="AL49" s="255"/>
      <c r="AM49" s="286"/>
      <c r="AN49" s="237"/>
      <c r="AO49" s="238"/>
      <c r="AP49" s="239"/>
      <c r="AQ49" s="255"/>
      <c r="AR49" s="238"/>
      <c r="AS49" s="239"/>
      <c r="AT49" s="255"/>
      <c r="AU49" s="239"/>
      <c r="AV49" s="255"/>
      <c r="AW49" s="239"/>
      <c r="AX49" s="255"/>
      <c r="AY49" s="238"/>
      <c r="AZ49" s="239"/>
      <c r="BA49" s="132"/>
      <c r="BB49" s="132"/>
      <c r="BC49" s="113">
        <f t="shared" si="12"/>
        <v>0</v>
      </c>
      <c r="BD49" s="358" t="str">
        <f t="shared" si="13"/>
        <v>C</v>
      </c>
      <c r="BE49" s="114">
        <f t="shared" si="14"/>
        <v>0</v>
      </c>
      <c r="BF49" s="359" t="str">
        <f t="shared" si="15"/>
        <v>C</v>
      </c>
      <c r="BG49" s="113">
        <f t="shared" si="16"/>
        <v>0</v>
      </c>
      <c r="BH49" s="114">
        <f t="shared" si="17"/>
        <v>0</v>
      </c>
      <c r="BI49" s="114">
        <f t="shared" si="18"/>
        <v>0</v>
      </c>
      <c r="BJ49" s="115">
        <f t="shared" si="19"/>
        <v>0</v>
      </c>
      <c r="BK49" s="116">
        <f t="shared" si="1"/>
        <v>0</v>
      </c>
      <c r="BL49" s="508">
        <f t="shared" si="20"/>
        <v>-0.53224796493424975</v>
      </c>
      <c r="BM49" s="198"/>
      <c r="BN49" s="55">
        <f t="shared" si="21"/>
        <v>27</v>
      </c>
      <c r="BO49" s="108">
        <f t="shared" si="3"/>
        <v>0</v>
      </c>
      <c r="BP49" s="570">
        <f t="shared" si="22"/>
        <v>0</v>
      </c>
      <c r="BQ49" s="571" t="str">
        <f t="shared" si="65"/>
        <v>C</v>
      </c>
      <c r="BR49" s="571">
        <f t="shared" si="23"/>
        <v>0</v>
      </c>
      <c r="BS49" s="572" t="str">
        <f t="shared" si="65"/>
        <v>C</v>
      </c>
      <c r="BT49" s="570">
        <f t="shared" si="24"/>
        <v>0</v>
      </c>
      <c r="BU49" s="571">
        <f t="shared" si="25"/>
        <v>0</v>
      </c>
      <c r="BV49" s="571">
        <f t="shared" si="26"/>
        <v>0</v>
      </c>
      <c r="BW49" s="572">
        <f t="shared" si="27"/>
        <v>0</v>
      </c>
      <c r="BX49" s="555">
        <f t="shared" si="28"/>
        <v>0</v>
      </c>
      <c r="BY49" s="557">
        <f t="shared" si="29"/>
        <v>0</v>
      </c>
      <c r="BZ49" s="558">
        <f t="shared" si="30"/>
        <v>0</v>
      </c>
      <c r="CA49" s="557">
        <f t="shared" si="31"/>
        <v>0</v>
      </c>
      <c r="CB49" s="558">
        <f t="shared" si="32"/>
        <v>0</v>
      </c>
      <c r="CC49" s="557">
        <f t="shared" si="33"/>
        <v>0</v>
      </c>
      <c r="CD49" s="558">
        <f t="shared" si="34"/>
        <v>0</v>
      </c>
      <c r="CE49" s="557">
        <f t="shared" si="35"/>
        <v>0</v>
      </c>
      <c r="CF49" s="558">
        <f t="shared" si="36"/>
        <v>0</v>
      </c>
      <c r="CG49" s="557">
        <f t="shared" si="37"/>
        <v>0</v>
      </c>
      <c r="CH49" s="558">
        <f t="shared" si="38"/>
        <v>0</v>
      </c>
      <c r="CI49" s="557">
        <f t="shared" si="39"/>
        <v>0</v>
      </c>
      <c r="CJ49" s="558">
        <f t="shared" si="40"/>
        <v>0</v>
      </c>
      <c r="CK49" s="557">
        <f t="shared" si="41"/>
        <v>0</v>
      </c>
      <c r="CL49" s="558">
        <f t="shared" si="42"/>
        <v>0</v>
      </c>
      <c r="CM49" s="557">
        <f t="shared" si="43"/>
        <v>0</v>
      </c>
      <c r="CN49" s="558">
        <f t="shared" si="44"/>
        <v>0</v>
      </c>
      <c r="CO49" s="557">
        <f t="shared" si="45"/>
        <v>0</v>
      </c>
      <c r="CP49" s="558">
        <f t="shared" si="46"/>
        <v>0</v>
      </c>
      <c r="CQ49" s="557">
        <f t="shared" si="47"/>
        <v>0</v>
      </c>
      <c r="CR49" s="558">
        <f t="shared" si="48"/>
        <v>0</v>
      </c>
      <c r="CS49" s="556">
        <f t="shared" si="49"/>
        <v>0</v>
      </c>
      <c r="CT49" s="555">
        <f t="shared" si="50"/>
        <v>0</v>
      </c>
      <c r="CU49" s="557">
        <f t="shared" si="51"/>
        <v>0</v>
      </c>
      <c r="CV49" s="558">
        <f t="shared" si="52"/>
        <v>0</v>
      </c>
      <c r="CW49" s="557">
        <f t="shared" si="53"/>
        <v>0</v>
      </c>
      <c r="CX49" s="558">
        <f t="shared" si="54"/>
        <v>0</v>
      </c>
      <c r="CY49" s="557">
        <f t="shared" si="55"/>
        <v>0</v>
      </c>
      <c r="CZ49" s="558">
        <f t="shared" si="56"/>
        <v>0</v>
      </c>
      <c r="DA49" s="557">
        <f t="shared" si="57"/>
        <v>0</v>
      </c>
      <c r="DB49" s="558">
        <f t="shared" si="58"/>
        <v>0</v>
      </c>
      <c r="DC49" s="557">
        <f t="shared" si="59"/>
        <v>0</v>
      </c>
      <c r="DD49" s="558">
        <f t="shared" si="60"/>
        <v>0</v>
      </c>
      <c r="DE49" s="556">
        <f t="shared" si="61"/>
        <v>0</v>
      </c>
      <c r="DF49" s="558">
        <f t="shared" si="62"/>
        <v>0</v>
      </c>
      <c r="DG49" s="560">
        <f t="shared" si="63"/>
        <v>0</v>
      </c>
      <c r="DH49" s="199"/>
      <c r="DI49" s="335">
        <v>27</v>
      </c>
      <c r="DJ49" s="334">
        <f t="shared" si="4"/>
        <v>27</v>
      </c>
      <c r="DK49" s="354">
        <f t="shared" si="5"/>
        <v>0</v>
      </c>
      <c r="DL49" s="105">
        <f t="shared" si="6"/>
        <v>0</v>
      </c>
      <c r="DM49" s="292">
        <f t="shared" si="7"/>
        <v>-0.53224796493424975</v>
      </c>
      <c r="DN49" s="133"/>
      <c r="EB49" s="344">
        <f t="shared" si="64"/>
        <v>27</v>
      </c>
      <c r="EC49" s="347">
        <f t="shared" si="64"/>
        <v>0</v>
      </c>
      <c r="ED49" s="4">
        <f t="shared" si="8"/>
        <v>0</v>
      </c>
      <c r="EE49" s="106">
        <f t="shared" si="9"/>
        <v>0</v>
      </c>
      <c r="EF49" s="107">
        <f t="shared" si="10"/>
        <v>0</v>
      </c>
    </row>
    <row r="50" spans="1:136" ht="13.2" customHeight="1" x14ac:dyDescent="0.2">
      <c r="A50" s="95">
        <v>28</v>
      </c>
      <c r="B50" s="96">
        <f>国語!B50</f>
        <v>0</v>
      </c>
      <c r="C50" s="97">
        <f>アンケート集計!AU31</f>
        <v>0</v>
      </c>
      <c r="D50" s="422" t="str">
        <f t="shared" si="11"/>
        <v>C</v>
      </c>
      <c r="E50" s="234"/>
      <c r="F50" s="235"/>
      <c r="G50" s="236"/>
      <c r="H50" s="254"/>
      <c r="I50" s="235"/>
      <c r="J50" s="235"/>
      <c r="K50" s="236"/>
      <c r="L50" s="128"/>
      <c r="M50" s="254"/>
      <c r="N50" s="235"/>
      <c r="O50" s="235"/>
      <c r="P50" s="235"/>
      <c r="Q50" s="236"/>
      <c r="R50" s="254"/>
      <c r="S50" s="235"/>
      <c r="T50" s="235"/>
      <c r="U50" s="236"/>
      <c r="V50" s="254"/>
      <c r="W50" s="235"/>
      <c r="X50" s="236"/>
      <c r="Y50" s="254"/>
      <c r="Z50" s="235"/>
      <c r="AA50" s="235"/>
      <c r="AB50" s="236"/>
      <c r="AC50" s="254"/>
      <c r="AD50" s="235"/>
      <c r="AE50" s="236"/>
      <c r="AF50" s="254"/>
      <c r="AG50" s="235"/>
      <c r="AH50" s="236"/>
      <c r="AI50" s="254"/>
      <c r="AJ50" s="235"/>
      <c r="AK50" s="236"/>
      <c r="AL50" s="254"/>
      <c r="AM50" s="285"/>
      <c r="AN50" s="234"/>
      <c r="AO50" s="235"/>
      <c r="AP50" s="236"/>
      <c r="AQ50" s="254"/>
      <c r="AR50" s="235"/>
      <c r="AS50" s="236"/>
      <c r="AT50" s="254"/>
      <c r="AU50" s="236"/>
      <c r="AV50" s="254"/>
      <c r="AW50" s="236"/>
      <c r="AX50" s="254"/>
      <c r="AY50" s="235"/>
      <c r="AZ50" s="236"/>
      <c r="BA50" s="129"/>
      <c r="BB50" s="129"/>
      <c r="BC50" s="101">
        <f t="shared" si="12"/>
        <v>0</v>
      </c>
      <c r="BD50" s="360" t="str">
        <f t="shared" si="13"/>
        <v>C</v>
      </c>
      <c r="BE50" s="102">
        <f t="shared" si="14"/>
        <v>0</v>
      </c>
      <c r="BF50" s="361" t="str">
        <f t="shared" si="15"/>
        <v>C</v>
      </c>
      <c r="BG50" s="101">
        <f t="shared" si="16"/>
        <v>0</v>
      </c>
      <c r="BH50" s="102">
        <f t="shared" si="17"/>
        <v>0</v>
      </c>
      <c r="BI50" s="102">
        <f t="shared" si="18"/>
        <v>0</v>
      </c>
      <c r="BJ50" s="103">
        <f t="shared" si="19"/>
        <v>0</v>
      </c>
      <c r="BK50" s="104">
        <f t="shared" si="1"/>
        <v>0</v>
      </c>
      <c r="BL50" s="507">
        <f t="shared" si="20"/>
        <v>-0.53224796493424975</v>
      </c>
      <c r="BM50" s="198"/>
      <c r="BN50" s="95">
        <f t="shared" si="21"/>
        <v>28</v>
      </c>
      <c r="BO50" s="96">
        <f t="shared" si="3"/>
        <v>0</v>
      </c>
      <c r="BP50" s="561">
        <f t="shared" si="22"/>
        <v>0</v>
      </c>
      <c r="BQ50" s="562" t="str">
        <f t="shared" si="65"/>
        <v>C</v>
      </c>
      <c r="BR50" s="562">
        <f t="shared" si="23"/>
        <v>0</v>
      </c>
      <c r="BS50" s="563" t="str">
        <f t="shared" si="65"/>
        <v>C</v>
      </c>
      <c r="BT50" s="561">
        <f t="shared" si="24"/>
        <v>0</v>
      </c>
      <c r="BU50" s="562">
        <f t="shared" si="25"/>
        <v>0</v>
      </c>
      <c r="BV50" s="562">
        <f t="shared" si="26"/>
        <v>0</v>
      </c>
      <c r="BW50" s="563">
        <f t="shared" si="27"/>
        <v>0</v>
      </c>
      <c r="BX50" s="585">
        <f t="shared" si="28"/>
        <v>0</v>
      </c>
      <c r="BY50" s="586">
        <f t="shared" si="29"/>
        <v>0</v>
      </c>
      <c r="BZ50" s="587">
        <f t="shared" si="30"/>
        <v>0</v>
      </c>
      <c r="CA50" s="586">
        <f t="shared" si="31"/>
        <v>0</v>
      </c>
      <c r="CB50" s="587">
        <f t="shared" si="32"/>
        <v>0</v>
      </c>
      <c r="CC50" s="586">
        <f t="shared" si="33"/>
        <v>0</v>
      </c>
      <c r="CD50" s="567">
        <f t="shared" si="34"/>
        <v>0</v>
      </c>
      <c r="CE50" s="566">
        <f t="shared" si="35"/>
        <v>0</v>
      </c>
      <c r="CF50" s="567">
        <f t="shared" si="36"/>
        <v>0</v>
      </c>
      <c r="CG50" s="566">
        <f t="shared" si="37"/>
        <v>0</v>
      </c>
      <c r="CH50" s="567">
        <f t="shared" si="38"/>
        <v>0</v>
      </c>
      <c r="CI50" s="566">
        <f t="shared" si="39"/>
        <v>0</v>
      </c>
      <c r="CJ50" s="567">
        <f t="shared" si="40"/>
        <v>0</v>
      </c>
      <c r="CK50" s="566">
        <f t="shared" si="41"/>
        <v>0</v>
      </c>
      <c r="CL50" s="567">
        <f t="shared" si="42"/>
        <v>0</v>
      </c>
      <c r="CM50" s="566">
        <f t="shared" si="43"/>
        <v>0</v>
      </c>
      <c r="CN50" s="567">
        <f t="shared" si="44"/>
        <v>0</v>
      </c>
      <c r="CO50" s="566">
        <f t="shared" si="45"/>
        <v>0</v>
      </c>
      <c r="CP50" s="567">
        <f t="shared" si="46"/>
        <v>0</v>
      </c>
      <c r="CQ50" s="566">
        <f t="shared" si="47"/>
        <v>0</v>
      </c>
      <c r="CR50" s="567">
        <f t="shared" si="48"/>
        <v>0</v>
      </c>
      <c r="CS50" s="565">
        <f t="shared" si="49"/>
        <v>0</v>
      </c>
      <c r="CT50" s="564">
        <f t="shared" si="50"/>
        <v>0</v>
      </c>
      <c r="CU50" s="566">
        <f t="shared" si="51"/>
        <v>0</v>
      </c>
      <c r="CV50" s="567">
        <f t="shared" si="52"/>
        <v>0</v>
      </c>
      <c r="CW50" s="566">
        <f t="shared" si="53"/>
        <v>0</v>
      </c>
      <c r="CX50" s="567">
        <f t="shared" si="54"/>
        <v>0</v>
      </c>
      <c r="CY50" s="566">
        <f t="shared" si="55"/>
        <v>0</v>
      </c>
      <c r="CZ50" s="567">
        <f t="shared" si="56"/>
        <v>0</v>
      </c>
      <c r="DA50" s="566">
        <f t="shared" si="57"/>
        <v>0</v>
      </c>
      <c r="DB50" s="567">
        <f t="shared" si="58"/>
        <v>0</v>
      </c>
      <c r="DC50" s="566">
        <f t="shared" si="59"/>
        <v>0</v>
      </c>
      <c r="DD50" s="567">
        <f t="shared" si="60"/>
        <v>0</v>
      </c>
      <c r="DE50" s="565">
        <f t="shared" si="61"/>
        <v>0</v>
      </c>
      <c r="DF50" s="567">
        <f t="shared" si="62"/>
        <v>0</v>
      </c>
      <c r="DG50" s="569">
        <f t="shared" si="63"/>
        <v>0</v>
      </c>
      <c r="DH50" s="199"/>
      <c r="DI50" s="335">
        <v>28</v>
      </c>
      <c r="DJ50" s="334">
        <f t="shared" si="4"/>
        <v>28</v>
      </c>
      <c r="DK50" s="354">
        <f t="shared" si="5"/>
        <v>0</v>
      </c>
      <c r="DL50" s="105">
        <f t="shared" si="6"/>
        <v>0</v>
      </c>
      <c r="DM50" s="292">
        <f t="shared" si="7"/>
        <v>-0.53224796493424975</v>
      </c>
      <c r="DN50" s="133"/>
      <c r="DO50" s="134"/>
      <c r="DP50" s="133"/>
      <c r="DQ50" s="133"/>
      <c r="DR50" s="133"/>
      <c r="DS50" s="133"/>
      <c r="DT50" s="133"/>
      <c r="EB50" s="344">
        <f t="shared" si="64"/>
        <v>28</v>
      </c>
      <c r="EC50" s="347">
        <f t="shared" si="64"/>
        <v>0</v>
      </c>
      <c r="ED50" s="4">
        <f t="shared" si="8"/>
        <v>0</v>
      </c>
      <c r="EE50" s="106">
        <f t="shared" si="9"/>
        <v>0</v>
      </c>
      <c r="EF50" s="107">
        <f t="shared" si="10"/>
        <v>0</v>
      </c>
    </row>
    <row r="51" spans="1:136" ht="13.2" customHeight="1" x14ac:dyDescent="0.2">
      <c r="A51" s="55">
        <v>29</v>
      </c>
      <c r="B51" s="108">
        <f>国語!B51</f>
        <v>0</v>
      </c>
      <c r="C51" s="109">
        <f>アンケート集計!AU32</f>
        <v>0</v>
      </c>
      <c r="D51" s="23" t="str">
        <f t="shared" si="11"/>
        <v>C</v>
      </c>
      <c r="E51" s="237"/>
      <c r="F51" s="238"/>
      <c r="G51" s="239"/>
      <c r="H51" s="255"/>
      <c r="I51" s="238"/>
      <c r="J51" s="238"/>
      <c r="K51" s="239"/>
      <c r="L51" s="131"/>
      <c r="M51" s="255"/>
      <c r="N51" s="238"/>
      <c r="O51" s="238"/>
      <c r="P51" s="238"/>
      <c r="Q51" s="239"/>
      <c r="R51" s="255"/>
      <c r="S51" s="238"/>
      <c r="T51" s="238"/>
      <c r="U51" s="239"/>
      <c r="V51" s="255"/>
      <c r="W51" s="238"/>
      <c r="X51" s="239"/>
      <c r="Y51" s="255"/>
      <c r="Z51" s="238"/>
      <c r="AA51" s="238"/>
      <c r="AB51" s="239"/>
      <c r="AC51" s="255"/>
      <c r="AD51" s="238"/>
      <c r="AE51" s="239"/>
      <c r="AF51" s="255"/>
      <c r="AG51" s="238"/>
      <c r="AH51" s="239"/>
      <c r="AI51" s="255"/>
      <c r="AJ51" s="238"/>
      <c r="AK51" s="239"/>
      <c r="AL51" s="255"/>
      <c r="AM51" s="286"/>
      <c r="AN51" s="237"/>
      <c r="AO51" s="238"/>
      <c r="AP51" s="239"/>
      <c r="AQ51" s="255"/>
      <c r="AR51" s="238"/>
      <c r="AS51" s="239"/>
      <c r="AT51" s="255"/>
      <c r="AU51" s="239"/>
      <c r="AV51" s="255"/>
      <c r="AW51" s="239"/>
      <c r="AX51" s="255"/>
      <c r="AY51" s="238"/>
      <c r="AZ51" s="239"/>
      <c r="BA51" s="132"/>
      <c r="BB51" s="132"/>
      <c r="BC51" s="113">
        <f t="shared" si="12"/>
        <v>0</v>
      </c>
      <c r="BD51" s="358" t="str">
        <f t="shared" si="13"/>
        <v>C</v>
      </c>
      <c r="BE51" s="114">
        <f t="shared" si="14"/>
        <v>0</v>
      </c>
      <c r="BF51" s="359" t="str">
        <f t="shared" si="15"/>
        <v>C</v>
      </c>
      <c r="BG51" s="113">
        <f t="shared" si="16"/>
        <v>0</v>
      </c>
      <c r="BH51" s="114">
        <f t="shared" si="17"/>
        <v>0</v>
      </c>
      <c r="BI51" s="114">
        <f t="shared" si="18"/>
        <v>0</v>
      </c>
      <c r="BJ51" s="115">
        <f t="shared" si="19"/>
        <v>0</v>
      </c>
      <c r="BK51" s="116">
        <f t="shared" si="1"/>
        <v>0</v>
      </c>
      <c r="BL51" s="508">
        <f t="shared" si="20"/>
        <v>-0.53224796493424975</v>
      </c>
      <c r="BM51" s="198"/>
      <c r="BN51" s="55">
        <f t="shared" si="21"/>
        <v>29</v>
      </c>
      <c r="BO51" s="108">
        <f t="shared" si="3"/>
        <v>0</v>
      </c>
      <c r="BP51" s="570">
        <f t="shared" si="22"/>
        <v>0</v>
      </c>
      <c r="BQ51" s="571" t="str">
        <f t="shared" si="65"/>
        <v>C</v>
      </c>
      <c r="BR51" s="571">
        <f t="shared" si="23"/>
        <v>0</v>
      </c>
      <c r="BS51" s="572" t="str">
        <f t="shared" si="65"/>
        <v>C</v>
      </c>
      <c r="BT51" s="570">
        <f t="shared" si="24"/>
        <v>0</v>
      </c>
      <c r="BU51" s="571">
        <f t="shared" si="25"/>
        <v>0</v>
      </c>
      <c r="BV51" s="571">
        <f t="shared" si="26"/>
        <v>0</v>
      </c>
      <c r="BW51" s="572">
        <f t="shared" si="27"/>
        <v>0</v>
      </c>
      <c r="BX51" s="555">
        <f t="shared" si="28"/>
        <v>0</v>
      </c>
      <c r="BY51" s="557">
        <f t="shared" si="29"/>
        <v>0</v>
      </c>
      <c r="BZ51" s="558">
        <f t="shared" si="30"/>
        <v>0</v>
      </c>
      <c r="CA51" s="557">
        <f t="shared" si="31"/>
        <v>0</v>
      </c>
      <c r="CB51" s="558">
        <f t="shared" si="32"/>
        <v>0</v>
      </c>
      <c r="CC51" s="557">
        <f t="shared" si="33"/>
        <v>0</v>
      </c>
      <c r="CD51" s="558">
        <f t="shared" si="34"/>
        <v>0</v>
      </c>
      <c r="CE51" s="557">
        <f t="shared" si="35"/>
        <v>0</v>
      </c>
      <c r="CF51" s="558">
        <f t="shared" si="36"/>
        <v>0</v>
      </c>
      <c r="CG51" s="557">
        <f t="shared" si="37"/>
        <v>0</v>
      </c>
      <c r="CH51" s="558">
        <f t="shared" si="38"/>
        <v>0</v>
      </c>
      <c r="CI51" s="557">
        <f t="shared" si="39"/>
        <v>0</v>
      </c>
      <c r="CJ51" s="558">
        <f t="shared" si="40"/>
        <v>0</v>
      </c>
      <c r="CK51" s="557">
        <f t="shared" si="41"/>
        <v>0</v>
      </c>
      <c r="CL51" s="558">
        <f t="shared" si="42"/>
        <v>0</v>
      </c>
      <c r="CM51" s="557">
        <f t="shared" si="43"/>
        <v>0</v>
      </c>
      <c r="CN51" s="558">
        <f t="shared" si="44"/>
        <v>0</v>
      </c>
      <c r="CO51" s="557">
        <f t="shared" si="45"/>
        <v>0</v>
      </c>
      <c r="CP51" s="558">
        <f t="shared" si="46"/>
        <v>0</v>
      </c>
      <c r="CQ51" s="557">
        <f t="shared" si="47"/>
        <v>0</v>
      </c>
      <c r="CR51" s="558">
        <f t="shared" si="48"/>
        <v>0</v>
      </c>
      <c r="CS51" s="556">
        <f t="shared" si="49"/>
        <v>0</v>
      </c>
      <c r="CT51" s="555">
        <f t="shared" si="50"/>
        <v>0</v>
      </c>
      <c r="CU51" s="557">
        <f t="shared" si="51"/>
        <v>0</v>
      </c>
      <c r="CV51" s="558">
        <f t="shared" si="52"/>
        <v>0</v>
      </c>
      <c r="CW51" s="557">
        <f t="shared" si="53"/>
        <v>0</v>
      </c>
      <c r="CX51" s="558">
        <f t="shared" si="54"/>
        <v>0</v>
      </c>
      <c r="CY51" s="557">
        <f t="shared" si="55"/>
        <v>0</v>
      </c>
      <c r="CZ51" s="558">
        <f t="shared" si="56"/>
        <v>0</v>
      </c>
      <c r="DA51" s="557">
        <f t="shared" si="57"/>
        <v>0</v>
      </c>
      <c r="DB51" s="558">
        <f t="shared" si="58"/>
        <v>0</v>
      </c>
      <c r="DC51" s="557">
        <f t="shared" si="59"/>
        <v>0</v>
      </c>
      <c r="DD51" s="558">
        <f t="shared" si="60"/>
        <v>0</v>
      </c>
      <c r="DE51" s="556">
        <f t="shared" si="61"/>
        <v>0</v>
      </c>
      <c r="DF51" s="558">
        <f t="shared" si="62"/>
        <v>0</v>
      </c>
      <c r="DG51" s="560">
        <f t="shared" si="63"/>
        <v>0</v>
      </c>
      <c r="DH51" s="199"/>
      <c r="DI51" s="335">
        <v>29</v>
      </c>
      <c r="DJ51" s="334">
        <f t="shared" si="4"/>
        <v>29</v>
      </c>
      <c r="DK51" s="354">
        <f t="shared" si="5"/>
        <v>0</v>
      </c>
      <c r="DL51" s="105">
        <f t="shared" si="6"/>
        <v>0</v>
      </c>
      <c r="DM51" s="292">
        <f t="shared" si="7"/>
        <v>-0.53224796493424975</v>
      </c>
      <c r="DN51" s="133"/>
      <c r="DO51" s="121"/>
      <c r="DP51" s="133"/>
      <c r="DQ51" s="133"/>
      <c r="DR51" s="133"/>
      <c r="DS51" s="133"/>
      <c r="DT51" s="133"/>
      <c r="EB51" s="344">
        <f t="shared" si="64"/>
        <v>29</v>
      </c>
      <c r="EC51" s="347">
        <f t="shared" si="64"/>
        <v>0</v>
      </c>
      <c r="ED51" s="4">
        <f t="shared" si="8"/>
        <v>0</v>
      </c>
      <c r="EE51" s="106">
        <f t="shared" si="9"/>
        <v>0</v>
      </c>
      <c r="EF51" s="107">
        <f t="shared" si="10"/>
        <v>0</v>
      </c>
    </row>
    <row r="52" spans="1:136" ht="13.2" customHeight="1" thickBot="1" x14ac:dyDescent="0.25">
      <c r="A52" s="95">
        <v>30</v>
      </c>
      <c r="B52" s="126">
        <f>国語!B52</f>
        <v>0</v>
      </c>
      <c r="C52" s="127">
        <f>アンケート集計!AU33</f>
        <v>0</v>
      </c>
      <c r="D52" s="424" t="str">
        <f t="shared" si="11"/>
        <v>C</v>
      </c>
      <c r="E52" s="240"/>
      <c r="F52" s="241"/>
      <c r="G52" s="242"/>
      <c r="H52" s="256"/>
      <c r="I52" s="241"/>
      <c r="J52" s="241"/>
      <c r="K52" s="242"/>
      <c r="L52" s="144"/>
      <c r="M52" s="256"/>
      <c r="N52" s="241"/>
      <c r="O52" s="241"/>
      <c r="P52" s="241"/>
      <c r="Q52" s="242"/>
      <c r="R52" s="256"/>
      <c r="S52" s="241"/>
      <c r="T52" s="241"/>
      <c r="U52" s="242"/>
      <c r="V52" s="256"/>
      <c r="W52" s="241"/>
      <c r="X52" s="242"/>
      <c r="Y52" s="256"/>
      <c r="Z52" s="241"/>
      <c r="AA52" s="241"/>
      <c r="AB52" s="242"/>
      <c r="AC52" s="256"/>
      <c r="AD52" s="241"/>
      <c r="AE52" s="242"/>
      <c r="AF52" s="256"/>
      <c r="AG52" s="241"/>
      <c r="AH52" s="242"/>
      <c r="AI52" s="256"/>
      <c r="AJ52" s="241"/>
      <c r="AK52" s="242"/>
      <c r="AL52" s="256"/>
      <c r="AM52" s="287"/>
      <c r="AN52" s="240"/>
      <c r="AO52" s="241"/>
      <c r="AP52" s="242"/>
      <c r="AQ52" s="256"/>
      <c r="AR52" s="241"/>
      <c r="AS52" s="242"/>
      <c r="AT52" s="256"/>
      <c r="AU52" s="242"/>
      <c r="AV52" s="256"/>
      <c r="AW52" s="242"/>
      <c r="AX52" s="256"/>
      <c r="AY52" s="241"/>
      <c r="AZ52" s="242"/>
      <c r="BA52" s="145"/>
      <c r="BB52" s="145"/>
      <c r="BC52" s="215">
        <f t="shared" si="12"/>
        <v>0</v>
      </c>
      <c r="BD52" s="426" t="str">
        <f t="shared" si="13"/>
        <v>C</v>
      </c>
      <c r="BE52" s="216">
        <f t="shared" si="14"/>
        <v>0</v>
      </c>
      <c r="BF52" s="428" t="str">
        <f t="shared" si="15"/>
        <v>C</v>
      </c>
      <c r="BG52" s="215">
        <f t="shared" si="16"/>
        <v>0</v>
      </c>
      <c r="BH52" s="216">
        <f t="shared" si="17"/>
        <v>0</v>
      </c>
      <c r="BI52" s="216">
        <f t="shared" si="18"/>
        <v>0</v>
      </c>
      <c r="BJ52" s="217">
        <f t="shared" si="19"/>
        <v>0</v>
      </c>
      <c r="BK52" s="218">
        <f t="shared" si="1"/>
        <v>0</v>
      </c>
      <c r="BL52" s="509">
        <f t="shared" si="20"/>
        <v>-0.53224796493424975</v>
      </c>
      <c r="BM52" s="198"/>
      <c r="BN52" s="141">
        <f t="shared" si="21"/>
        <v>30</v>
      </c>
      <c r="BO52" s="142">
        <f t="shared" si="3"/>
        <v>0</v>
      </c>
      <c r="BP52" s="573">
        <f t="shared" si="22"/>
        <v>0</v>
      </c>
      <c r="BQ52" s="574" t="str">
        <f t="shared" si="65"/>
        <v>C</v>
      </c>
      <c r="BR52" s="574">
        <f t="shared" si="23"/>
        <v>0</v>
      </c>
      <c r="BS52" s="575" t="str">
        <f t="shared" si="65"/>
        <v>C</v>
      </c>
      <c r="BT52" s="573">
        <f t="shared" si="24"/>
        <v>0</v>
      </c>
      <c r="BU52" s="574">
        <f t="shared" si="25"/>
        <v>0</v>
      </c>
      <c r="BV52" s="574">
        <f t="shared" si="26"/>
        <v>0</v>
      </c>
      <c r="BW52" s="575">
        <f t="shared" si="27"/>
        <v>0</v>
      </c>
      <c r="BX52" s="576">
        <f t="shared" si="28"/>
        <v>0</v>
      </c>
      <c r="BY52" s="578">
        <f t="shared" si="29"/>
        <v>0</v>
      </c>
      <c r="BZ52" s="579">
        <f t="shared" si="30"/>
        <v>0</v>
      </c>
      <c r="CA52" s="578">
        <f t="shared" si="31"/>
        <v>0</v>
      </c>
      <c r="CB52" s="579">
        <f t="shared" si="32"/>
        <v>0</v>
      </c>
      <c r="CC52" s="578">
        <f t="shared" si="33"/>
        <v>0</v>
      </c>
      <c r="CD52" s="579">
        <f t="shared" si="34"/>
        <v>0</v>
      </c>
      <c r="CE52" s="578">
        <f t="shared" si="35"/>
        <v>0</v>
      </c>
      <c r="CF52" s="579">
        <f t="shared" si="36"/>
        <v>0</v>
      </c>
      <c r="CG52" s="578">
        <f t="shared" si="37"/>
        <v>0</v>
      </c>
      <c r="CH52" s="579">
        <f t="shared" si="38"/>
        <v>0</v>
      </c>
      <c r="CI52" s="578">
        <f t="shared" si="39"/>
        <v>0</v>
      </c>
      <c r="CJ52" s="579">
        <f t="shared" si="40"/>
        <v>0</v>
      </c>
      <c r="CK52" s="578">
        <f t="shared" si="41"/>
        <v>0</v>
      </c>
      <c r="CL52" s="579">
        <f t="shared" si="42"/>
        <v>0</v>
      </c>
      <c r="CM52" s="578">
        <f t="shared" si="43"/>
        <v>0</v>
      </c>
      <c r="CN52" s="579">
        <f t="shared" si="44"/>
        <v>0</v>
      </c>
      <c r="CO52" s="578">
        <f t="shared" si="45"/>
        <v>0</v>
      </c>
      <c r="CP52" s="579">
        <f t="shared" si="46"/>
        <v>0</v>
      </c>
      <c r="CQ52" s="578">
        <f t="shared" si="47"/>
        <v>0</v>
      </c>
      <c r="CR52" s="579">
        <f t="shared" si="48"/>
        <v>0</v>
      </c>
      <c r="CS52" s="577">
        <f t="shared" si="49"/>
        <v>0</v>
      </c>
      <c r="CT52" s="576">
        <f t="shared" si="50"/>
        <v>0</v>
      </c>
      <c r="CU52" s="578">
        <f t="shared" si="51"/>
        <v>0</v>
      </c>
      <c r="CV52" s="579">
        <f t="shared" si="52"/>
        <v>0</v>
      </c>
      <c r="CW52" s="578">
        <f t="shared" si="53"/>
        <v>0</v>
      </c>
      <c r="CX52" s="579">
        <f t="shared" si="54"/>
        <v>0</v>
      </c>
      <c r="CY52" s="578">
        <f t="shared" si="55"/>
        <v>0</v>
      </c>
      <c r="CZ52" s="579">
        <f t="shared" si="56"/>
        <v>0</v>
      </c>
      <c r="DA52" s="578">
        <f t="shared" si="57"/>
        <v>0</v>
      </c>
      <c r="DB52" s="579">
        <f t="shared" si="58"/>
        <v>0</v>
      </c>
      <c r="DC52" s="578">
        <f t="shared" si="59"/>
        <v>0</v>
      </c>
      <c r="DD52" s="579">
        <f t="shared" si="60"/>
        <v>0</v>
      </c>
      <c r="DE52" s="577">
        <f t="shared" si="61"/>
        <v>0</v>
      </c>
      <c r="DF52" s="579">
        <f t="shared" si="62"/>
        <v>0</v>
      </c>
      <c r="DG52" s="581">
        <f t="shared" si="63"/>
        <v>0</v>
      </c>
      <c r="DH52" s="199"/>
      <c r="DI52" s="335">
        <v>30</v>
      </c>
      <c r="DJ52" s="334">
        <f t="shared" si="4"/>
        <v>30</v>
      </c>
      <c r="DK52" s="354">
        <f t="shared" si="5"/>
        <v>0</v>
      </c>
      <c r="DL52" s="105">
        <f t="shared" si="6"/>
        <v>0</v>
      </c>
      <c r="DM52" s="292">
        <f t="shared" si="7"/>
        <v>-0.53224796493424975</v>
      </c>
      <c r="DN52" s="133"/>
      <c r="DO52" s="136"/>
      <c r="DP52" s="136"/>
      <c r="DQ52" s="137"/>
      <c r="DR52" s="119"/>
      <c r="DS52" s="119"/>
      <c r="DT52" s="119"/>
      <c r="DU52" s="119"/>
      <c r="DV52" s="118"/>
      <c r="DW52" s="119"/>
      <c r="DX52" s="119"/>
      <c r="DY52" s="119"/>
      <c r="DZ52" s="119"/>
      <c r="EB52" s="344">
        <f t="shared" si="64"/>
        <v>30</v>
      </c>
      <c r="EC52" s="347">
        <f t="shared" si="64"/>
        <v>0</v>
      </c>
      <c r="ED52" s="4">
        <f t="shared" si="8"/>
        <v>0</v>
      </c>
      <c r="EE52" s="106">
        <f t="shared" si="9"/>
        <v>0</v>
      </c>
      <c r="EF52" s="107">
        <f t="shared" si="10"/>
        <v>0</v>
      </c>
    </row>
    <row r="53" spans="1:136" ht="13.2" customHeight="1" x14ac:dyDescent="0.2">
      <c r="A53" s="55">
        <v>31</v>
      </c>
      <c r="B53" s="78">
        <f>国語!B53</f>
        <v>0</v>
      </c>
      <c r="C53" s="79">
        <f>アンケート集計!AU34</f>
        <v>0</v>
      </c>
      <c r="D53" s="339" t="str">
        <f t="shared" si="11"/>
        <v>C</v>
      </c>
      <c r="E53" s="363"/>
      <c r="F53" s="364"/>
      <c r="G53" s="367"/>
      <c r="H53" s="366"/>
      <c r="I53" s="364"/>
      <c r="J53" s="364"/>
      <c r="K53" s="367"/>
      <c r="L53" s="368"/>
      <c r="M53" s="366"/>
      <c r="N53" s="364"/>
      <c r="O53" s="364"/>
      <c r="P53" s="364"/>
      <c r="Q53" s="367"/>
      <c r="R53" s="366"/>
      <c r="S53" s="364"/>
      <c r="T53" s="364"/>
      <c r="U53" s="367"/>
      <c r="V53" s="366"/>
      <c r="W53" s="364"/>
      <c r="X53" s="367"/>
      <c r="Y53" s="366"/>
      <c r="Z53" s="364"/>
      <c r="AA53" s="364"/>
      <c r="AB53" s="367"/>
      <c r="AC53" s="366"/>
      <c r="AD53" s="364"/>
      <c r="AE53" s="367"/>
      <c r="AF53" s="366"/>
      <c r="AG53" s="364"/>
      <c r="AH53" s="367"/>
      <c r="AI53" s="366"/>
      <c r="AJ53" s="364"/>
      <c r="AK53" s="367"/>
      <c r="AL53" s="366"/>
      <c r="AM53" s="365"/>
      <c r="AN53" s="363"/>
      <c r="AO53" s="364"/>
      <c r="AP53" s="367"/>
      <c r="AQ53" s="366"/>
      <c r="AR53" s="364"/>
      <c r="AS53" s="367"/>
      <c r="AT53" s="366"/>
      <c r="AU53" s="367"/>
      <c r="AV53" s="366"/>
      <c r="AW53" s="367"/>
      <c r="AX53" s="366"/>
      <c r="AY53" s="364"/>
      <c r="AZ53" s="367"/>
      <c r="BA53" s="378"/>
      <c r="BB53" s="378"/>
      <c r="BC53" s="371">
        <f t="shared" si="12"/>
        <v>0</v>
      </c>
      <c r="BD53" s="148" t="str">
        <f t="shared" si="13"/>
        <v>C</v>
      </c>
      <c r="BE53" s="372">
        <f t="shared" si="14"/>
        <v>0</v>
      </c>
      <c r="BF53" s="147" t="str">
        <f t="shared" si="15"/>
        <v>C</v>
      </c>
      <c r="BG53" s="371">
        <f t="shared" si="16"/>
        <v>0</v>
      </c>
      <c r="BH53" s="372">
        <f t="shared" si="17"/>
        <v>0</v>
      </c>
      <c r="BI53" s="372">
        <f t="shared" si="18"/>
        <v>0</v>
      </c>
      <c r="BJ53" s="373">
        <f t="shared" si="19"/>
        <v>0</v>
      </c>
      <c r="BK53" s="374">
        <f t="shared" si="1"/>
        <v>0</v>
      </c>
      <c r="BL53" s="506">
        <f t="shared" si="20"/>
        <v>-0.53224796493424975</v>
      </c>
      <c r="BM53" s="198"/>
      <c r="BN53" s="375">
        <f t="shared" si="21"/>
        <v>31</v>
      </c>
      <c r="BO53" s="376">
        <f t="shared" si="3"/>
        <v>0</v>
      </c>
      <c r="BP53" s="582">
        <f t="shared" si="22"/>
        <v>0</v>
      </c>
      <c r="BQ53" s="583" t="str">
        <f t="shared" si="65"/>
        <v>C</v>
      </c>
      <c r="BR53" s="583">
        <f t="shared" si="23"/>
        <v>0</v>
      </c>
      <c r="BS53" s="584" t="str">
        <f t="shared" si="65"/>
        <v>C</v>
      </c>
      <c r="BT53" s="582">
        <f t="shared" si="24"/>
        <v>0</v>
      </c>
      <c r="BU53" s="583">
        <f t="shared" si="25"/>
        <v>0</v>
      </c>
      <c r="BV53" s="583">
        <f t="shared" si="26"/>
        <v>0</v>
      </c>
      <c r="BW53" s="584">
        <f t="shared" si="27"/>
        <v>0</v>
      </c>
      <c r="BX53" s="555">
        <f t="shared" si="28"/>
        <v>0</v>
      </c>
      <c r="BY53" s="557">
        <f t="shared" si="29"/>
        <v>0</v>
      </c>
      <c r="BZ53" s="558">
        <f t="shared" si="30"/>
        <v>0</v>
      </c>
      <c r="CA53" s="557">
        <f t="shared" si="31"/>
        <v>0</v>
      </c>
      <c r="CB53" s="558">
        <f t="shared" si="32"/>
        <v>0</v>
      </c>
      <c r="CC53" s="557">
        <f t="shared" si="33"/>
        <v>0</v>
      </c>
      <c r="CD53" s="558">
        <f t="shared" si="34"/>
        <v>0</v>
      </c>
      <c r="CE53" s="557">
        <f t="shared" si="35"/>
        <v>0</v>
      </c>
      <c r="CF53" s="558">
        <f t="shared" si="36"/>
        <v>0</v>
      </c>
      <c r="CG53" s="557">
        <f t="shared" si="37"/>
        <v>0</v>
      </c>
      <c r="CH53" s="558">
        <f t="shared" si="38"/>
        <v>0</v>
      </c>
      <c r="CI53" s="557">
        <f t="shared" si="39"/>
        <v>0</v>
      </c>
      <c r="CJ53" s="558">
        <f t="shared" si="40"/>
        <v>0</v>
      </c>
      <c r="CK53" s="557">
        <f t="shared" si="41"/>
        <v>0</v>
      </c>
      <c r="CL53" s="558">
        <f t="shared" si="42"/>
        <v>0</v>
      </c>
      <c r="CM53" s="557">
        <f t="shared" si="43"/>
        <v>0</v>
      </c>
      <c r="CN53" s="558">
        <f t="shared" si="44"/>
        <v>0</v>
      </c>
      <c r="CO53" s="557">
        <f t="shared" si="45"/>
        <v>0</v>
      </c>
      <c r="CP53" s="558">
        <f t="shared" si="46"/>
        <v>0</v>
      </c>
      <c r="CQ53" s="557">
        <f t="shared" si="47"/>
        <v>0</v>
      </c>
      <c r="CR53" s="558">
        <f t="shared" si="48"/>
        <v>0</v>
      </c>
      <c r="CS53" s="556">
        <f t="shared" si="49"/>
        <v>0</v>
      </c>
      <c r="CT53" s="555">
        <f t="shared" si="50"/>
        <v>0</v>
      </c>
      <c r="CU53" s="557">
        <f t="shared" si="51"/>
        <v>0</v>
      </c>
      <c r="CV53" s="558">
        <f t="shared" si="52"/>
        <v>0</v>
      </c>
      <c r="CW53" s="557">
        <f t="shared" si="53"/>
        <v>0</v>
      </c>
      <c r="CX53" s="558">
        <f t="shared" si="54"/>
        <v>0</v>
      </c>
      <c r="CY53" s="557">
        <f t="shared" si="55"/>
        <v>0</v>
      </c>
      <c r="CZ53" s="558">
        <f t="shared" si="56"/>
        <v>0</v>
      </c>
      <c r="DA53" s="557">
        <f t="shared" si="57"/>
        <v>0</v>
      </c>
      <c r="DB53" s="558">
        <f t="shared" si="58"/>
        <v>0</v>
      </c>
      <c r="DC53" s="557">
        <f t="shared" si="59"/>
        <v>0</v>
      </c>
      <c r="DD53" s="558">
        <f t="shared" si="60"/>
        <v>0</v>
      </c>
      <c r="DE53" s="556">
        <f t="shared" si="61"/>
        <v>0</v>
      </c>
      <c r="DF53" s="558">
        <f t="shared" si="62"/>
        <v>0</v>
      </c>
      <c r="DG53" s="560">
        <f t="shared" si="63"/>
        <v>0</v>
      </c>
      <c r="DH53" s="199"/>
      <c r="DI53" s="335">
        <v>31</v>
      </c>
      <c r="DJ53" s="334">
        <f t="shared" si="4"/>
        <v>31</v>
      </c>
      <c r="DK53" s="354">
        <f t="shared" si="5"/>
        <v>0</v>
      </c>
      <c r="DL53" s="105">
        <f t="shared" si="6"/>
        <v>0</v>
      </c>
      <c r="DM53" s="292">
        <f t="shared" si="7"/>
        <v>-0.53224796493424975</v>
      </c>
      <c r="DN53" s="133"/>
      <c r="DO53" s="138"/>
      <c r="DP53" s="138"/>
      <c r="DQ53" s="119"/>
      <c r="DR53" s="139"/>
      <c r="DS53" s="139"/>
      <c r="DT53" s="139"/>
      <c r="DU53" s="139"/>
      <c r="DV53" s="140"/>
      <c r="DW53" s="122"/>
      <c r="DX53" s="122"/>
      <c r="DY53" s="122"/>
      <c r="DZ53" s="122"/>
      <c r="EB53" s="344">
        <f t="shared" si="64"/>
        <v>31</v>
      </c>
      <c r="EC53" s="347">
        <f t="shared" si="64"/>
        <v>0</v>
      </c>
      <c r="ED53" s="4">
        <f t="shared" si="8"/>
        <v>0</v>
      </c>
      <c r="EE53" s="106">
        <f t="shared" si="9"/>
        <v>0</v>
      </c>
      <c r="EF53" s="107">
        <f t="shared" si="10"/>
        <v>0</v>
      </c>
    </row>
    <row r="54" spans="1:136" ht="13.2" customHeight="1" x14ac:dyDescent="0.2">
      <c r="A54" s="95">
        <v>32</v>
      </c>
      <c r="B54" s="96">
        <f>国語!B54</f>
        <v>0</v>
      </c>
      <c r="C54" s="97">
        <f>アンケート集計!AU35</f>
        <v>0</v>
      </c>
      <c r="D54" s="422" t="str">
        <f t="shared" si="11"/>
        <v>C</v>
      </c>
      <c r="E54" s="234"/>
      <c r="F54" s="235"/>
      <c r="G54" s="236"/>
      <c r="H54" s="254"/>
      <c r="I54" s="235"/>
      <c r="J54" s="235"/>
      <c r="K54" s="236"/>
      <c r="L54" s="128"/>
      <c r="M54" s="254"/>
      <c r="N54" s="235"/>
      <c r="O54" s="235"/>
      <c r="P54" s="235"/>
      <c r="Q54" s="236"/>
      <c r="R54" s="254"/>
      <c r="S54" s="235"/>
      <c r="T54" s="235"/>
      <c r="U54" s="236"/>
      <c r="V54" s="254"/>
      <c r="W54" s="235"/>
      <c r="X54" s="236"/>
      <c r="Y54" s="254"/>
      <c r="Z54" s="235"/>
      <c r="AA54" s="235"/>
      <c r="AB54" s="236"/>
      <c r="AC54" s="254"/>
      <c r="AD54" s="235"/>
      <c r="AE54" s="236"/>
      <c r="AF54" s="254"/>
      <c r="AG54" s="235"/>
      <c r="AH54" s="236"/>
      <c r="AI54" s="254"/>
      <c r="AJ54" s="235"/>
      <c r="AK54" s="236"/>
      <c r="AL54" s="254"/>
      <c r="AM54" s="285"/>
      <c r="AN54" s="234"/>
      <c r="AO54" s="235"/>
      <c r="AP54" s="236"/>
      <c r="AQ54" s="254"/>
      <c r="AR54" s="235"/>
      <c r="AS54" s="236"/>
      <c r="AT54" s="254"/>
      <c r="AU54" s="236"/>
      <c r="AV54" s="254"/>
      <c r="AW54" s="236"/>
      <c r="AX54" s="254"/>
      <c r="AY54" s="235"/>
      <c r="AZ54" s="236"/>
      <c r="BA54" s="129"/>
      <c r="BB54" s="129"/>
      <c r="BC54" s="101">
        <f t="shared" si="12"/>
        <v>0</v>
      </c>
      <c r="BD54" s="360" t="str">
        <f t="shared" si="13"/>
        <v>C</v>
      </c>
      <c r="BE54" s="102">
        <f t="shared" si="14"/>
        <v>0</v>
      </c>
      <c r="BF54" s="361" t="str">
        <f t="shared" si="15"/>
        <v>C</v>
      </c>
      <c r="BG54" s="101">
        <f t="shared" si="16"/>
        <v>0</v>
      </c>
      <c r="BH54" s="102">
        <f t="shared" si="17"/>
        <v>0</v>
      </c>
      <c r="BI54" s="102">
        <f t="shared" si="18"/>
        <v>0</v>
      </c>
      <c r="BJ54" s="103">
        <f t="shared" si="19"/>
        <v>0</v>
      </c>
      <c r="BK54" s="104">
        <f t="shared" si="1"/>
        <v>0</v>
      </c>
      <c r="BL54" s="507">
        <f t="shared" si="20"/>
        <v>-0.53224796493424975</v>
      </c>
      <c r="BM54" s="198"/>
      <c r="BN54" s="95">
        <f t="shared" si="21"/>
        <v>32</v>
      </c>
      <c r="BO54" s="96">
        <f t="shared" si="3"/>
        <v>0</v>
      </c>
      <c r="BP54" s="561">
        <f t="shared" si="22"/>
        <v>0</v>
      </c>
      <c r="BQ54" s="562" t="str">
        <f t="shared" si="65"/>
        <v>C</v>
      </c>
      <c r="BR54" s="562">
        <f t="shared" si="23"/>
        <v>0</v>
      </c>
      <c r="BS54" s="563" t="str">
        <f t="shared" si="65"/>
        <v>C</v>
      </c>
      <c r="BT54" s="561">
        <f t="shared" si="24"/>
        <v>0</v>
      </c>
      <c r="BU54" s="562">
        <f t="shared" si="25"/>
        <v>0</v>
      </c>
      <c r="BV54" s="562">
        <f t="shared" si="26"/>
        <v>0</v>
      </c>
      <c r="BW54" s="563">
        <f t="shared" si="27"/>
        <v>0</v>
      </c>
      <c r="BX54" s="585">
        <f t="shared" si="28"/>
        <v>0</v>
      </c>
      <c r="BY54" s="586">
        <f t="shared" si="29"/>
        <v>0</v>
      </c>
      <c r="BZ54" s="587">
        <f t="shared" si="30"/>
        <v>0</v>
      </c>
      <c r="CA54" s="586">
        <f t="shared" si="31"/>
        <v>0</v>
      </c>
      <c r="CB54" s="587">
        <f t="shared" si="32"/>
        <v>0</v>
      </c>
      <c r="CC54" s="586">
        <f t="shared" si="33"/>
        <v>0</v>
      </c>
      <c r="CD54" s="567">
        <f t="shared" si="34"/>
        <v>0</v>
      </c>
      <c r="CE54" s="566">
        <f t="shared" si="35"/>
        <v>0</v>
      </c>
      <c r="CF54" s="567">
        <f t="shared" si="36"/>
        <v>0</v>
      </c>
      <c r="CG54" s="566">
        <f t="shared" si="37"/>
        <v>0</v>
      </c>
      <c r="CH54" s="567">
        <f t="shared" si="38"/>
        <v>0</v>
      </c>
      <c r="CI54" s="566">
        <f t="shared" si="39"/>
        <v>0</v>
      </c>
      <c r="CJ54" s="567">
        <f t="shared" si="40"/>
        <v>0</v>
      </c>
      <c r="CK54" s="566">
        <f t="shared" si="41"/>
        <v>0</v>
      </c>
      <c r="CL54" s="567">
        <f t="shared" si="42"/>
        <v>0</v>
      </c>
      <c r="CM54" s="566">
        <f t="shared" si="43"/>
        <v>0</v>
      </c>
      <c r="CN54" s="567">
        <f t="shared" si="44"/>
        <v>0</v>
      </c>
      <c r="CO54" s="566">
        <f t="shared" si="45"/>
        <v>0</v>
      </c>
      <c r="CP54" s="567">
        <f t="shared" si="46"/>
        <v>0</v>
      </c>
      <c r="CQ54" s="566">
        <f t="shared" si="47"/>
        <v>0</v>
      </c>
      <c r="CR54" s="567">
        <f t="shared" si="48"/>
        <v>0</v>
      </c>
      <c r="CS54" s="565">
        <f t="shared" si="49"/>
        <v>0</v>
      </c>
      <c r="CT54" s="564">
        <f t="shared" si="50"/>
        <v>0</v>
      </c>
      <c r="CU54" s="566">
        <f t="shared" si="51"/>
        <v>0</v>
      </c>
      <c r="CV54" s="567">
        <f t="shared" si="52"/>
        <v>0</v>
      </c>
      <c r="CW54" s="566">
        <f t="shared" si="53"/>
        <v>0</v>
      </c>
      <c r="CX54" s="567">
        <f t="shared" si="54"/>
        <v>0</v>
      </c>
      <c r="CY54" s="566">
        <f t="shared" si="55"/>
        <v>0</v>
      </c>
      <c r="CZ54" s="567">
        <f t="shared" si="56"/>
        <v>0</v>
      </c>
      <c r="DA54" s="566">
        <f t="shared" si="57"/>
        <v>0</v>
      </c>
      <c r="DB54" s="567">
        <f t="shared" si="58"/>
        <v>0</v>
      </c>
      <c r="DC54" s="566">
        <f t="shared" si="59"/>
        <v>0</v>
      </c>
      <c r="DD54" s="567">
        <f t="shared" si="60"/>
        <v>0</v>
      </c>
      <c r="DE54" s="565">
        <f t="shared" si="61"/>
        <v>0</v>
      </c>
      <c r="DF54" s="567">
        <f t="shared" si="62"/>
        <v>0</v>
      </c>
      <c r="DG54" s="569">
        <f t="shared" si="63"/>
        <v>0</v>
      </c>
      <c r="DH54" s="199"/>
      <c r="DI54" s="335">
        <v>32</v>
      </c>
      <c r="DJ54" s="334">
        <f t="shared" si="4"/>
        <v>32</v>
      </c>
      <c r="DK54" s="354">
        <f t="shared" si="5"/>
        <v>0</v>
      </c>
      <c r="DL54" s="105">
        <f t="shared" si="6"/>
        <v>0</v>
      </c>
      <c r="DM54" s="292">
        <f t="shared" si="7"/>
        <v>-0.53224796493424975</v>
      </c>
      <c r="DN54" s="133"/>
      <c r="DO54" s="133"/>
      <c r="DP54" s="133"/>
      <c r="DQ54" s="133"/>
      <c r="DR54" s="133"/>
      <c r="DS54" s="133"/>
      <c r="DT54" s="133"/>
      <c r="EB54" s="344">
        <f t="shared" si="64"/>
        <v>32</v>
      </c>
      <c r="EC54" s="347">
        <f t="shared" si="64"/>
        <v>0</v>
      </c>
      <c r="ED54" s="4">
        <f t="shared" si="8"/>
        <v>0</v>
      </c>
      <c r="EE54" s="106">
        <f t="shared" si="9"/>
        <v>0</v>
      </c>
      <c r="EF54" s="107">
        <f t="shared" si="10"/>
        <v>0</v>
      </c>
    </row>
    <row r="55" spans="1:136" ht="13.2" customHeight="1" x14ac:dyDescent="0.2">
      <c r="A55" s="55">
        <v>33</v>
      </c>
      <c r="B55" s="108">
        <f>国語!B55</f>
        <v>0</v>
      </c>
      <c r="C55" s="109">
        <f>アンケート集計!AU36</f>
        <v>0</v>
      </c>
      <c r="D55" s="23" t="str">
        <f t="shared" si="11"/>
        <v>C</v>
      </c>
      <c r="E55" s="237"/>
      <c r="F55" s="238"/>
      <c r="G55" s="239"/>
      <c r="H55" s="255"/>
      <c r="I55" s="238"/>
      <c r="J55" s="238"/>
      <c r="K55" s="239"/>
      <c r="L55" s="131"/>
      <c r="M55" s="255"/>
      <c r="N55" s="238"/>
      <c r="O55" s="238"/>
      <c r="P55" s="238"/>
      <c r="Q55" s="239"/>
      <c r="R55" s="255"/>
      <c r="S55" s="238"/>
      <c r="T55" s="238"/>
      <c r="U55" s="239"/>
      <c r="V55" s="255"/>
      <c r="W55" s="238"/>
      <c r="X55" s="239"/>
      <c r="Y55" s="255"/>
      <c r="Z55" s="238"/>
      <c r="AA55" s="238"/>
      <c r="AB55" s="239"/>
      <c r="AC55" s="255"/>
      <c r="AD55" s="238"/>
      <c r="AE55" s="239"/>
      <c r="AF55" s="255"/>
      <c r="AG55" s="238"/>
      <c r="AH55" s="239"/>
      <c r="AI55" s="255"/>
      <c r="AJ55" s="238"/>
      <c r="AK55" s="239"/>
      <c r="AL55" s="255"/>
      <c r="AM55" s="286"/>
      <c r="AN55" s="237"/>
      <c r="AO55" s="238"/>
      <c r="AP55" s="239"/>
      <c r="AQ55" s="255"/>
      <c r="AR55" s="238"/>
      <c r="AS55" s="239"/>
      <c r="AT55" s="255"/>
      <c r="AU55" s="239"/>
      <c r="AV55" s="255"/>
      <c r="AW55" s="239"/>
      <c r="AX55" s="255"/>
      <c r="AY55" s="238"/>
      <c r="AZ55" s="239"/>
      <c r="BA55" s="132"/>
      <c r="BB55" s="132"/>
      <c r="BC55" s="113">
        <f t="shared" si="12"/>
        <v>0</v>
      </c>
      <c r="BD55" s="358" t="str">
        <f t="shared" si="13"/>
        <v>C</v>
      </c>
      <c r="BE55" s="114">
        <f t="shared" si="14"/>
        <v>0</v>
      </c>
      <c r="BF55" s="359" t="str">
        <f t="shared" si="15"/>
        <v>C</v>
      </c>
      <c r="BG55" s="113">
        <f t="shared" si="16"/>
        <v>0</v>
      </c>
      <c r="BH55" s="114">
        <f t="shared" si="17"/>
        <v>0</v>
      </c>
      <c r="BI55" s="114">
        <f t="shared" si="18"/>
        <v>0</v>
      </c>
      <c r="BJ55" s="115">
        <f t="shared" si="19"/>
        <v>0</v>
      </c>
      <c r="BK55" s="116">
        <f t="shared" si="1"/>
        <v>0</v>
      </c>
      <c r="BL55" s="508">
        <f t="shared" si="20"/>
        <v>-0.53224796493424975</v>
      </c>
      <c r="BM55" s="198"/>
      <c r="BN55" s="55">
        <f t="shared" si="21"/>
        <v>33</v>
      </c>
      <c r="BO55" s="108">
        <f t="shared" si="3"/>
        <v>0</v>
      </c>
      <c r="BP55" s="570">
        <f t="shared" si="22"/>
        <v>0</v>
      </c>
      <c r="BQ55" s="571" t="str">
        <f t="shared" si="65"/>
        <v>C</v>
      </c>
      <c r="BR55" s="571">
        <f t="shared" si="23"/>
        <v>0</v>
      </c>
      <c r="BS55" s="572" t="str">
        <f t="shared" si="65"/>
        <v>C</v>
      </c>
      <c r="BT55" s="570">
        <f t="shared" si="24"/>
        <v>0</v>
      </c>
      <c r="BU55" s="571">
        <f t="shared" si="25"/>
        <v>0</v>
      </c>
      <c r="BV55" s="571">
        <f t="shared" si="26"/>
        <v>0</v>
      </c>
      <c r="BW55" s="572">
        <f t="shared" si="27"/>
        <v>0</v>
      </c>
      <c r="BX55" s="555">
        <f t="shared" si="28"/>
        <v>0</v>
      </c>
      <c r="BY55" s="557">
        <f t="shared" si="29"/>
        <v>0</v>
      </c>
      <c r="BZ55" s="558">
        <f t="shared" si="30"/>
        <v>0</v>
      </c>
      <c r="CA55" s="557">
        <f t="shared" si="31"/>
        <v>0</v>
      </c>
      <c r="CB55" s="558">
        <f t="shared" si="32"/>
        <v>0</v>
      </c>
      <c r="CC55" s="557">
        <f t="shared" si="33"/>
        <v>0</v>
      </c>
      <c r="CD55" s="558">
        <f t="shared" si="34"/>
        <v>0</v>
      </c>
      <c r="CE55" s="557">
        <f t="shared" si="35"/>
        <v>0</v>
      </c>
      <c r="CF55" s="558">
        <f t="shared" si="36"/>
        <v>0</v>
      </c>
      <c r="CG55" s="557">
        <f t="shared" si="37"/>
        <v>0</v>
      </c>
      <c r="CH55" s="558">
        <f t="shared" si="38"/>
        <v>0</v>
      </c>
      <c r="CI55" s="557">
        <f t="shared" si="39"/>
        <v>0</v>
      </c>
      <c r="CJ55" s="558">
        <f t="shared" si="40"/>
        <v>0</v>
      </c>
      <c r="CK55" s="557">
        <f t="shared" si="41"/>
        <v>0</v>
      </c>
      <c r="CL55" s="558">
        <f t="shared" si="42"/>
        <v>0</v>
      </c>
      <c r="CM55" s="557">
        <f t="shared" si="43"/>
        <v>0</v>
      </c>
      <c r="CN55" s="558">
        <f t="shared" si="44"/>
        <v>0</v>
      </c>
      <c r="CO55" s="557">
        <f t="shared" si="45"/>
        <v>0</v>
      </c>
      <c r="CP55" s="558">
        <f t="shared" si="46"/>
        <v>0</v>
      </c>
      <c r="CQ55" s="557">
        <f t="shared" si="47"/>
        <v>0</v>
      </c>
      <c r="CR55" s="558">
        <f t="shared" si="48"/>
        <v>0</v>
      </c>
      <c r="CS55" s="556">
        <f t="shared" si="49"/>
        <v>0</v>
      </c>
      <c r="CT55" s="555">
        <f t="shared" si="50"/>
        <v>0</v>
      </c>
      <c r="CU55" s="557">
        <f t="shared" si="51"/>
        <v>0</v>
      </c>
      <c r="CV55" s="558">
        <f t="shared" si="52"/>
        <v>0</v>
      </c>
      <c r="CW55" s="557">
        <f t="shared" si="53"/>
        <v>0</v>
      </c>
      <c r="CX55" s="558">
        <f t="shared" si="54"/>
        <v>0</v>
      </c>
      <c r="CY55" s="557">
        <f t="shared" si="55"/>
        <v>0</v>
      </c>
      <c r="CZ55" s="558">
        <f t="shared" si="56"/>
        <v>0</v>
      </c>
      <c r="DA55" s="557">
        <f t="shared" si="57"/>
        <v>0</v>
      </c>
      <c r="DB55" s="558">
        <f t="shared" si="58"/>
        <v>0</v>
      </c>
      <c r="DC55" s="557">
        <f t="shared" si="59"/>
        <v>0</v>
      </c>
      <c r="DD55" s="558">
        <f t="shared" si="60"/>
        <v>0</v>
      </c>
      <c r="DE55" s="556">
        <f t="shared" si="61"/>
        <v>0</v>
      </c>
      <c r="DF55" s="558">
        <f t="shared" si="62"/>
        <v>0</v>
      </c>
      <c r="DG55" s="560">
        <f t="shared" si="63"/>
        <v>0</v>
      </c>
      <c r="DH55" s="199"/>
      <c r="DI55" s="335">
        <v>33</v>
      </c>
      <c r="DJ55" s="334">
        <f t="shared" si="4"/>
        <v>33</v>
      </c>
      <c r="DK55" s="354">
        <f t="shared" si="5"/>
        <v>0</v>
      </c>
      <c r="DL55" s="105">
        <f t="shared" si="6"/>
        <v>0</v>
      </c>
      <c r="DM55" s="292">
        <f t="shared" si="7"/>
        <v>-0.53224796493424975</v>
      </c>
      <c r="DN55" s="133"/>
      <c r="DO55" s="121"/>
      <c r="DP55" s="133"/>
      <c r="DQ55" s="121"/>
      <c r="DR55" s="133"/>
      <c r="DS55" s="133"/>
      <c r="DT55" s="133"/>
      <c r="EB55" s="344">
        <f t="shared" si="64"/>
        <v>33</v>
      </c>
      <c r="EC55" s="347">
        <f t="shared" si="64"/>
        <v>0</v>
      </c>
      <c r="ED55" s="4">
        <f t="shared" si="8"/>
        <v>0</v>
      </c>
      <c r="EE55" s="106">
        <f t="shared" si="9"/>
        <v>0</v>
      </c>
      <c r="EF55" s="107">
        <f t="shared" si="10"/>
        <v>0</v>
      </c>
    </row>
    <row r="56" spans="1:136" ht="13.2" customHeight="1" x14ac:dyDescent="0.2">
      <c r="A56" s="95">
        <v>34</v>
      </c>
      <c r="B56" s="96">
        <f>国語!B56</f>
        <v>0</v>
      </c>
      <c r="C56" s="97">
        <f>アンケート集計!AU37</f>
        <v>0</v>
      </c>
      <c r="D56" s="422" t="str">
        <f t="shared" si="11"/>
        <v>C</v>
      </c>
      <c r="E56" s="234"/>
      <c r="F56" s="235"/>
      <c r="G56" s="236"/>
      <c r="H56" s="254"/>
      <c r="I56" s="235"/>
      <c r="J56" s="235"/>
      <c r="K56" s="236"/>
      <c r="L56" s="128"/>
      <c r="M56" s="254"/>
      <c r="N56" s="235"/>
      <c r="O56" s="235"/>
      <c r="P56" s="235"/>
      <c r="Q56" s="236"/>
      <c r="R56" s="254"/>
      <c r="S56" s="235"/>
      <c r="T56" s="235"/>
      <c r="U56" s="236"/>
      <c r="V56" s="254"/>
      <c r="W56" s="235"/>
      <c r="X56" s="236"/>
      <c r="Y56" s="254"/>
      <c r="Z56" s="235"/>
      <c r="AA56" s="235"/>
      <c r="AB56" s="236"/>
      <c r="AC56" s="254"/>
      <c r="AD56" s="235"/>
      <c r="AE56" s="236"/>
      <c r="AF56" s="254"/>
      <c r="AG56" s="235"/>
      <c r="AH56" s="236"/>
      <c r="AI56" s="254"/>
      <c r="AJ56" s="235"/>
      <c r="AK56" s="236"/>
      <c r="AL56" s="254"/>
      <c r="AM56" s="285"/>
      <c r="AN56" s="234"/>
      <c r="AO56" s="235"/>
      <c r="AP56" s="236"/>
      <c r="AQ56" s="254"/>
      <c r="AR56" s="235"/>
      <c r="AS56" s="236"/>
      <c r="AT56" s="254"/>
      <c r="AU56" s="236"/>
      <c r="AV56" s="254"/>
      <c r="AW56" s="236"/>
      <c r="AX56" s="254"/>
      <c r="AY56" s="235"/>
      <c r="AZ56" s="236"/>
      <c r="BA56" s="129"/>
      <c r="BB56" s="129"/>
      <c r="BC56" s="101">
        <f t="shared" si="12"/>
        <v>0</v>
      </c>
      <c r="BD56" s="360" t="str">
        <f t="shared" si="13"/>
        <v>C</v>
      </c>
      <c r="BE56" s="102">
        <f t="shared" si="14"/>
        <v>0</v>
      </c>
      <c r="BF56" s="361" t="str">
        <f t="shared" si="15"/>
        <v>C</v>
      </c>
      <c r="BG56" s="101">
        <f t="shared" si="16"/>
        <v>0</v>
      </c>
      <c r="BH56" s="102">
        <f t="shared" si="17"/>
        <v>0</v>
      </c>
      <c r="BI56" s="102">
        <f t="shared" si="18"/>
        <v>0</v>
      </c>
      <c r="BJ56" s="103">
        <f t="shared" si="19"/>
        <v>0</v>
      </c>
      <c r="BK56" s="104">
        <f t="shared" si="1"/>
        <v>0</v>
      </c>
      <c r="BL56" s="507">
        <f t="shared" si="20"/>
        <v>-0.53224796493424975</v>
      </c>
      <c r="BM56" s="198"/>
      <c r="BN56" s="95">
        <f t="shared" si="21"/>
        <v>34</v>
      </c>
      <c r="BO56" s="96">
        <f t="shared" si="3"/>
        <v>0</v>
      </c>
      <c r="BP56" s="561">
        <f t="shared" si="22"/>
        <v>0</v>
      </c>
      <c r="BQ56" s="562" t="str">
        <f t="shared" si="65"/>
        <v>C</v>
      </c>
      <c r="BR56" s="562">
        <f t="shared" si="23"/>
        <v>0</v>
      </c>
      <c r="BS56" s="563" t="str">
        <f t="shared" si="65"/>
        <v>C</v>
      </c>
      <c r="BT56" s="561">
        <f t="shared" si="24"/>
        <v>0</v>
      </c>
      <c r="BU56" s="562">
        <f t="shared" si="25"/>
        <v>0</v>
      </c>
      <c r="BV56" s="562">
        <f t="shared" si="26"/>
        <v>0</v>
      </c>
      <c r="BW56" s="563">
        <f t="shared" si="27"/>
        <v>0</v>
      </c>
      <c r="BX56" s="585">
        <f t="shared" si="28"/>
        <v>0</v>
      </c>
      <c r="BY56" s="586">
        <f t="shared" si="29"/>
        <v>0</v>
      </c>
      <c r="BZ56" s="587">
        <f t="shared" si="30"/>
        <v>0</v>
      </c>
      <c r="CA56" s="586">
        <f t="shared" si="31"/>
        <v>0</v>
      </c>
      <c r="CB56" s="587">
        <f t="shared" si="32"/>
        <v>0</v>
      </c>
      <c r="CC56" s="586">
        <f t="shared" si="33"/>
        <v>0</v>
      </c>
      <c r="CD56" s="567">
        <f t="shared" si="34"/>
        <v>0</v>
      </c>
      <c r="CE56" s="566">
        <f t="shared" si="35"/>
        <v>0</v>
      </c>
      <c r="CF56" s="567">
        <f t="shared" si="36"/>
        <v>0</v>
      </c>
      <c r="CG56" s="566">
        <f t="shared" si="37"/>
        <v>0</v>
      </c>
      <c r="CH56" s="567">
        <f t="shared" si="38"/>
        <v>0</v>
      </c>
      <c r="CI56" s="566">
        <f t="shared" si="39"/>
        <v>0</v>
      </c>
      <c r="CJ56" s="567">
        <f t="shared" si="40"/>
        <v>0</v>
      </c>
      <c r="CK56" s="566">
        <f t="shared" si="41"/>
        <v>0</v>
      </c>
      <c r="CL56" s="567">
        <f t="shared" si="42"/>
        <v>0</v>
      </c>
      <c r="CM56" s="566">
        <f t="shared" si="43"/>
        <v>0</v>
      </c>
      <c r="CN56" s="567">
        <f t="shared" si="44"/>
        <v>0</v>
      </c>
      <c r="CO56" s="566">
        <f t="shared" si="45"/>
        <v>0</v>
      </c>
      <c r="CP56" s="567">
        <f t="shared" si="46"/>
        <v>0</v>
      </c>
      <c r="CQ56" s="566">
        <f t="shared" si="47"/>
        <v>0</v>
      </c>
      <c r="CR56" s="567">
        <f t="shared" si="48"/>
        <v>0</v>
      </c>
      <c r="CS56" s="565">
        <f t="shared" si="49"/>
        <v>0</v>
      </c>
      <c r="CT56" s="564">
        <f t="shared" si="50"/>
        <v>0</v>
      </c>
      <c r="CU56" s="566">
        <f t="shared" si="51"/>
        <v>0</v>
      </c>
      <c r="CV56" s="567">
        <f t="shared" si="52"/>
        <v>0</v>
      </c>
      <c r="CW56" s="566">
        <f t="shared" si="53"/>
        <v>0</v>
      </c>
      <c r="CX56" s="567">
        <f t="shared" si="54"/>
        <v>0</v>
      </c>
      <c r="CY56" s="566">
        <f t="shared" si="55"/>
        <v>0</v>
      </c>
      <c r="CZ56" s="567">
        <f t="shared" si="56"/>
        <v>0</v>
      </c>
      <c r="DA56" s="566">
        <f t="shared" si="57"/>
        <v>0</v>
      </c>
      <c r="DB56" s="567">
        <f t="shared" si="58"/>
        <v>0</v>
      </c>
      <c r="DC56" s="566">
        <f t="shared" si="59"/>
        <v>0</v>
      </c>
      <c r="DD56" s="567">
        <f t="shared" si="60"/>
        <v>0</v>
      </c>
      <c r="DE56" s="565">
        <f t="shared" si="61"/>
        <v>0</v>
      </c>
      <c r="DF56" s="567">
        <f t="shared" si="62"/>
        <v>0</v>
      </c>
      <c r="DG56" s="569">
        <f t="shared" si="63"/>
        <v>0</v>
      </c>
      <c r="DH56" s="199"/>
      <c r="DI56" s="335">
        <v>34</v>
      </c>
      <c r="DJ56" s="334">
        <f t="shared" si="4"/>
        <v>34</v>
      </c>
      <c r="DK56" s="354">
        <f t="shared" si="5"/>
        <v>0</v>
      </c>
      <c r="DL56" s="105">
        <f t="shared" si="6"/>
        <v>0</v>
      </c>
      <c r="DM56" s="292">
        <f t="shared" si="7"/>
        <v>-0.53224796493424975</v>
      </c>
      <c r="DN56" s="133"/>
      <c r="DO56" s="37"/>
      <c r="DP56" s="125"/>
      <c r="DQ56" s="133"/>
      <c r="DR56" s="133"/>
      <c r="DS56" s="133"/>
      <c r="DT56" s="133"/>
      <c r="DV56" s="125"/>
      <c r="EB56" s="344">
        <f t="shared" si="64"/>
        <v>34</v>
      </c>
      <c r="EC56" s="347">
        <f t="shared" si="64"/>
        <v>0</v>
      </c>
      <c r="ED56" s="4">
        <f t="shared" si="8"/>
        <v>0</v>
      </c>
      <c r="EE56" s="106">
        <f t="shared" si="9"/>
        <v>0</v>
      </c>
      <c r="EF56" s="107">
        <f t="shared" si="10"/>
        <v>0</v>
      </c>
    </row>
    <row r="57" spans="1:136" ht="13.2" customHeight="1" x14ac:dyDescent="0.2">
      <c r="A57" s="55">
        <v>35</v>
      </c>
      <c r="B57" s="108">
        <f>国語!B57</f>
        <v>0</v>
      </c>
      <c r="C57" s="109">
        <f>アンケート集計!AU38</f>
        <v>0</v>
      </c>
      <c r="D57" s="23" t="str">
        <f t="shared" si="11"/>
        <v>C</v>
      </c>
      <c r="E57" s="237"/>
      <c r="F57" s="238"/>
      <c r="G57" s="239"/>
      <c r="H57" s="255"/>
      <c r="I57" s="238"/>
      <c r="J57" s="238"/>
      <c r="K57" s="239"/>
      <c r="L57" s="131"/>
      <c r="M57" s="255"/>
      <c r="N57" s="238"/>
      <c r="O57" s="238"/>
      <c r="P57" s="238"/>
      <c r="Q57" s="239"/>
      <c r="R57" s="255"/>
      <c r="S57" s="238"/>
      <c r="T57" s="238"/>
      <c r="U57" s="239"/>
      <c r="V57" s="255"/>
      <c r="W57" s="238"/>
      <c r="X57" s="239"/>
      <c r="Y57" s="255"/>
      <c r="Z57" s="238"/>
      <c r="AA57" s="238"/>
      <c r="AB57" s="239"/>
      <c r="AC57" s="255"/>
      <c r="AD57" s="238"/>
      <c r="AE57" s="239"/>
      <c r="AF57" s="255"/>
      <c r="AG57" s="238"/>
      <c r="AH57" s="239"/>
      <c r="AI57" s="255"/>
      <c r="AJ57" s="238"/>
      <c r="AK57" s="239"/>
      <c r="AL57" s="255"/>
      <c r="AM57" s="286"/>
      <c r="AN57" s="237"/>
      <c r="AO57" s="238"/>
      <c r="AP57" s="239"/>
      <c r="AQ57" s="255"/>
      <c r="AR57" s="238"/>
      <c r="AS57" s="239"/>
      <c r="AT57" s="255"/>
      <c r="AU57" s="239"/>
      <c r="AV57" s="255"/>
      <c r="AW57" s="239"/>
      <c r="AX57" s="255"/>
      <c r="AY57" s="238"/>
      <c r="AZ57" s="239"/>
      <c r="BA57" s="132"/>
      <c r="BB57" s="132"/>
      <c r="BC57" s="113">
        <f t="shared" si="12"/>
        <v>0</v>
      </c>
      <c r="BD57" s="358" t="str">
        <f t="shared" si="13"/>
        <v>C</v>
      </c>
      <c r="BE57" s="114">
        <f t="shared" si="14"/>
        <v>0</v>
      </c>
      <c r="BF57" s="359" t="str">
        <f t="shared" si="15"/>
        <v>C</v>
      </c>
      <c r="BG57" s="113">
        <f t="shared" si="16"/>
        <v>0</v>
      </c>
      <c r="BH57" s="114">
        <f t="shared" si="17"/>
        <v>0</v>
      </c>
      <c r="BI57" s="114">
        <f t="shared" si="18"/>
        <v>0</v>
      </c>
      <c r="BJ57" s="115">
        <f t="shared" si="19"/>
        <v>0</v>
      </c>
      <c r="BK57" s="116">
        <f t="shared" si="1"/>
        <v>0</v>
      </c>
      <c r="BL57" s="508">
        <f t="shared" si="20"/>
        <v>-0.53224796493424975</v>
      </c>
      <c r="BM57" s="198"/>
      <c r="BN57" s="55">
        <f t="shared" si="21"/>
        <v>35</v>
      </c>
      <c r="BO57" s="108">
        <f t="shared" si="3"/>
        <v>0</v>
      </c>
      <c r="BP57" s="570">
        <f t="shared" si="22"/>
        <v>0</v>
      </c>
      <c r="BQ57" s="571" t="str">
        <f t="shared" si="65"/>
        <v>C</v>
      </c>
      <c r="BR57" s="571">
        <f t="shared" si="23"/>
        <v>0</v>
      </c>
      <c r="BS57" s="572" t="str">
        <f t="shared" si="65"/>
        <v>C</v>
      </c>
      <c r="BT57" s="570">
        <f t="shared" si="24"/>
        <v>0</v>
      </c>
      <c r="BU57" s="571">
        <f t="shared" si="25"/>
        <v>0</v>
      </c>
      <c r="BV57" s="571">
        <f t="shared" si="26"/>
        <v>0</v>
      </c>
      <c r="BW57" s="572">
        <f t="shared" si="27"/>
        <v>0</v>
      </c>
      <c r="BX57" s="555">
        <f t="shared" si="28"/>
        <v>0</v>
      </c>
      <c r="BY57" s="557">
        <f t="shared" si="29"/>
        <v>0</v>
      </c>
      <c r="BZ57" s="558">
        <f t="shared" si="30"/>
        <v>0</v>
      </c>
      <c r="CA57" s="557">
        <f t="shared" si="31"/>
        <v>0</v>
      </c>
      <c r="CB57" s="558">
        <f t="shared" si="32"/>
        <v>0</v>
      </c>
      <c r="CC57" s="557">
        <f t="shared" si="33"/>
        <v>0</v>
      </c>
      <c r="CD57" s="558">
        <f t="shared" si="34"/>
        <v>0</v>
      </c>
      <c r="CE57" s="557">
        <f t="shared" si="35"/>
        <v>0</v>
      </c>
      <c r="CF57" s="558">
        <f t="shared" si="36"/>
        <v>0</v>
      </c>
      <c r="CG57" s="557">
        <f t="shared" si="37"/>
        <v>0</v>
      </c>
      <c r="CH57" s="558">
        <f t="shared" si="38"/>
        <v>0</v>
      </c>
      <c r="CI57" s="557">
        <f t="shared" si="39"/>
        <v>0</v>
      </c>
      <c r="CJ57" s="558">
        <f t="shared" si="40"/>
        <v>0</v>
      </c>
      <c r="CK57" s="557">
        <f t="shared" si="41"/>
        <v>0</v>
      </c>
      <c r="CL57" s="558">
        <f t="shared" si="42"/>
        <v>0</v>
      </c>
      <c r="CM57" s="557">
        <f t="shared" si="43"/>
        <v>0</v>
      </c>
      <c r="CN57" s="558">
        <f t="shared" si="44"/>
        <v>0</v>
      </c>
      <c r="CO57" s="557">
        <f t="shared" si="45"/>
        <v>0</v>
      </c>
      <c r="CP57" s="558">
        <f t="shared" si="46"/>
        <v>0</v>
      </c>
      <c r="CQ57" s="557">
        <f t="shared" si="47"/>
        <v>0</v>
      </c>
      <c r="CR57" s="558">
        <f t="shared" si="48"/>
        <v>0</v>
      </c>
      <c r="CS57" s="556">
        <f t="shared" si="49"/>
        <v>0</v>
      </c>
      <c r="CT57" s="555">
        <f t="shared" si="50"/>
        <v>0</v>
      </c>
      <c r="CU57" s="557">
        <f t="shared" si="51"/>
        <v>0</v>
      </c>
      <c r="CV57" s="558">
        <f t="shared" si="52"/>
        <v>0</v>
      </c>
      <c r="CW57" s="557">
        <f t="shared" si="53"/>
        <v>0</v>
      </c>
      <c r="CX57" s="558">
        <f t="shared" si="54"/>
        <v>0</v>
      </c>
      <c r="CY57" s="557">
        <f t="shared" si="55"/>
        <v>0</v>
      </c>
      <c r="CZ57" s="558">
        <f t="shared" si="56"/>
        <v>0</v>
      </c>
      <c r="DA57" s="557">
        <f t="shared" si="57"/>
        <v>0</v>
      </c>
      <c r="DB57" s="558">
        <f t="shared" si="58"/>
        <v>0</v>
      </c>
      <c r="DC57" s="557">
        <f t="shared" si="59"/>
        <v>0</v>
      </c>
      <c r="DD57" s="558">
        <f t="shared" si="60"/>
        <v>0</v>
      </c>
      <c r="DE57" s="556">
        <f t="shared" si="61"/>
        <v>0</v>
      </c>
      <c r="DF57" s="558">
        <f t="shared" si="62"/>
        <v>0</v>
      </c>
      <c r="DG57" s="560">
        <f t="shared" si="63"/>
        <v>0</v>
      </c>
      <c r="DH57" s="199"/>
      <c r="DI57" s="335">
        <v>35</v>
      </c>
      <c r="DJ57" s="334">
        <f t="shared" si="4"/>
        <v>35</v>
      </c>
      <c r="DK57" s="354">
        <f t="shared" si="5"/>
        <v>0</v>
      </c>
      <c r="DL57" s="105">
        <f t="shared" si="6"/>
        <v>0</v>
      </c>
      <c r="DM57" s="292">
        <f t="shared" si="7"/>
        <v>-0.53224796493424975</v>
      </c>
      <c r="DN57" s="133"/>
      <c r="DO57" s="37"/>
      <c r="DP57" s="37"/>
      <c r="DQ57" s="37"/>
      <c r="DR57" s="37"/>
      <c r="DS57" s="37"/>
      <c r="DT57" s="37"/>
      <c r="EB57" s="344">
        <f t="shared" si="64"/>
        <v>35</v>
      </c>
      <c r="EC57" s="347">
        <f t="shared" si="64"/>
        <v>0</v>
      </c>
      <c r="ED57" s="4">
        <f t="shared" si="8"/>
        <v>0</v>
      </c>
      <c r="EE57" s="106">
        <f t="shared" si="9"/>
        <v>0</v>
      </c>
      <c r="EF57" s="107">
        <f t="shared" si="10"/>
        <v>0</v>
      </c>
    </row>
    <row r="58" spans="1:136" ht="13.2" customHeight="1" x14ac:dyDescent="0.2">
      <c r="A58" s="95">
        <v>36</v>
      </c>
      <c r="B58" s="96">
        <f>国語!B58</f>
        <v>0</v>
      </c>
      <c r="C58" s="97">
        <f>アンケート集計!AU39</f>
        <v>0</v>
      </c>
      <c r="D58" s="422" t="str">
        <f t="shared" si="11"/>
        <v>C</v>
      </c>
      <c r="E58" s="234"/>
      <c r="F58" s="235"/>
      <c r="G58" s="236"/>
      <c r="H58" s="254"/>
      <c r="I58" s="235"/>
      <c r="J58" s="235"/>
      <c r="K58" s="236"/>
      <c r="L58" s="128"/>
      <c r="M58" s="254"/>
      <c r="N58" s="235"/>
      <c r="O58" s="235"/>
      <c r="P58" s="235"/>
      <c r="Q58" s="236"/>
      <c r="R58" s="254"/>
      <c r="S58" s="235"/>
      <c r="T58" s="235"/>
      <c r="U58" s="236"/>
      <c r="V58" s="254"/>
      <c r="W58" s="235"/>
      <c r="X58" s="236"/>
      <c r="Y58" s="254"/>
      <c r="Z58" s="235"/>
      <c r="AA58" s="235"/>
      <c r="AB58" s="236"/>
      <c r="AC58" s="254"/>
      <c r="AD58" s="235"/>
      <c r="AE58" s="236"/>
      <c r="AF58" s="254"/>
      <c r="AG58" s="235"/>
      <c r="AH58" s="236"/>
      <c r="AI58" s="254"/>
      <c r="AJ58" s="235"/>
      <c r="AK58" s="236"/>
      <c r="AL58" s="254"/>
      <c r="AM58" s="285"/>
      <c r="AN58" s="234"/>
      <c r="AO58" s="235"/>
      <c r="AP58" s="236"/>
      <c r="AQ58" s="254"/>
      <c r="AR58" s="235"/>
      <c r="AS58" s="236"/>
      <c r="AT58" s="254"/>
      <c r="AU58" s="236"/>
      <c r="AV58" s="254"/>
      <c r="AW58" s="236"/>
      <c r="AX58" s="254"/>
      <c r="AY58" s="235"/>
      <c r="AZ58" s="236"/>
      <c r="BA58" s="129"/>
      <c r="BB58" s="129"/>
      <c r="BC58" s="101">
        <f t="shared" si="12"/>
        <v>0</v>
      </c>
      <c r="BD58" s="360" t="str">
        <f t="shared" si="13"/>
        <v>C</v>
      </c>
      <c r="BE58" s="102">
        <f t="shared" si="14"/>
        <v>0</v>
      </c>
      <c r="BF58" s="361" t="str">
        <f t="shared" si="15"/>
        <v>C</v>
      </c>
      <c r="BG58" s="101">
        <f t="shared" si="16"/>
        <v>0</v>
      </c>
      <c r="BH58" s="102">
        <f t="shared" si="17"/>
        <v>0</v>
      </c>
      <c r="BI58" s="102">
        <f t="shared" si="18"/>
        <v>0</v>
      </c>
      <c r="BJ58" s="103">
        <f t="shared" si="19"/>
        <v>0</v>
      </c>
      <c r="BK58" s="104">
        <f t="shared" si="1"/>
        <v>0</v>
      </c>
      <c r="BL58" s="507">
        <f t="shared" si="20"/>
        <v>-0.53224796493424975</v>
      </c>
      <c r="BM58" s="198"/>
      <c r="BN58" s="95">
        <f t="shared" si="21"/>
        <v>36</v>
      </c>
      <c r="BO58" s="96">
        <f t="shared" si="3"/>
        <v>0</v>
      </c>
      <c r="BP58" s="561">
        <f t="shared" si="22"/>
        <v>0</v>
      </c>
      <c r="BQ58" s="562" t="str">
        <f t="shared" si="65"/>
        <v>C</v>
      </c>
      <c r="BR58" s="562">
        <f t="shared" si="23"/>
        <v>0</v>
      </c>
      <c r="BS58" s="563" t="str">
        <f t="shared" si="65"/>
        <v>C</v>
      </c>
      <c r="BT58" s="561">
        <f t="shared" si="24"/>
        <v>0</v>
      </c>
      <c r="BU58" s="562">
        <f t="shared" si="25"/>
        <v>0</v>
      </c>
      <c r="BV58" s="562">
        <f t="shared" si="26"/>
        <v>0</v>
      </c>
      <c r="BW58" s="563">
        <f t="shared" si="27"/>
        <v>0</v>
      </c>
      <c r="BX58" s="585">
        <f t="shared" si="28"/>
        <v>0</v>
      </c>
      <c r="BY58" s="586">
        <f t="shared" si="29"/>
        <v>0</v>
      </c>
      <c r="BZ58" s="587">
        <f t="shared" si="30"/>
        <v>0</v>
      </c>
      <c r="CA58" s="586">
        <f t="shared" si="31"/>
        <v>0</v>
      </c>
      <c r="CB58" s="587">
        <f t="shared" si="32"/>
        <v>0</v>
      </c>
      <c r="CC58" s="586">
        <f t="shared" si="33"/>
        <v>0</v>
      </c>
      <c r="CD58" s="567">
        <f t="shared" si="34"/>
        <v>0</v>
      </c>
      <c r="CE58" s="566">
        <f t="shared" si="35"/>
        <v>0</v>
      </c>
      <c r="CF58" s="567">
        <f t="shared" si="36"/>
        <v>0</v>
      </c>
      <c r="CG58" s="566">
        <f t="shared" si="37"/>
        <v>0</v>
      </c>
      <c r="CH58" s="567">
        <f t="shared" si="38"/>
        <v>0</v>
      </c>
      <c r="CI58" s="566">
        <f t="shared" si="39"/>
        <v>0</v>
      </c>
      <c r="CJ58" s="567">
        <f t="shared" si="40"/>
        <v>0</v>
      </c>
      <c r="CK58" s="566">
        <f t="shared" si="41"/>
        <v>0</v>
      </c>
      <c r="CL58" s="567">
        <f t="shared" si="42"/>
        <v>0</v>
      </c>
      <c r="CM58" s="566">
        <f t="shared" si="43"/>
        <v>0</v>
      </c>
      <c r="CN58" s="567">
        <f t="shared" si="44"/>
        <v>0</v>
      </c>
      <c r="CO58" s="566">
        <f t="shared" si="45"/>
        <v>0</v>
      </c>
      <c r="CP58" s="567">
        <f t="shared" si="46"/>
        <v>0</v>
      </c>
      <c r="CQ58" s="566">
        <f t="shared" si="47"/>
        <v>0</v>
      </c>
      <c r="CR58" s="567">
        <f t="shared" si="48"/>
        <v>0</v>
      </c>
      <c r="CS58" s="565">
        <f t="shared" si="49"/>
        <v>0</v>
      </c>
      <c r="CT58" s="564">
        <f t="shared" si="50"/>
        <v>0</v>
      </c>
      <c r="CU58" s="566">
        <f t="shared" si="51"/>
        <v>0</v>
      </c>
      <c r="CV58" s="567">
        <f t="shared" si="52"/>
        <v>0</v>
      </c>
      <c r="CW58" s="566">
        <f t="shared" si="53"/>
        <v>0</v>
      </c>
      <c r="CX58" s="567">
        <f t="shared" si="54"/>
        <v>0</v>
      </c>
      <c r="CY58" s="566">
        <f t="shared" si="55"/>
        <v>0</v>
      </c>
      <c r="CZ58" s="567">
        <f t="shared" si="56"/>
        <v>0</v>
      </c>
      <c r="DA58" s="566">
        <f t="shared" si="57"/>
        <v>0</v>
      </c>
      <c r="DB58" s="567">
        <f t="shared" si="58"/>
        <v>0</v>
      </c>
      <c r="DC58" s="566">
        <f t="shared" si="59"/>
        <v>0</v>
      </c>
      <c r="DD58" s="567">
        <f t="shared" si="60"/>
        <v>0</v>
      </c>
      <c r="DE58" s="565">
        <f t="shared" si="61"/>
        <v>0</v>
      </c>
      <c r="DF58" s="567">
        <f t="shared" si="62"/>
        <v>0</v>
      </c>
      <c r="DG58" s="569">
        <f t="shared" si="63"/>
        <v>0</v>
      </c>
      <c r="DH58" s="199"/>
      <c r="DI58" s="335">
        <v>36</v>
      </c>
      <c r="DJ58" s="334">
        <f t="shared" si="4"/>
        <v>36</v>
      </c>
      <c r="DK58" s="354">
        <f t="shared" si="5"/>
        <v>0</v>
      </c>
      <c r="DL58" s="105">
        <f t="shared" si="6"/>
        <v>0</v>
      </c>
      <c r="DM58" s="292">
        <f t="shared" si="7"/>
        <v>-0.53224796493424975</v>
      </c>
      <c r="DN58" s="133"/>
      <c r="DO58" s="37"/>
      <c r="DP58" s="37"/>
      <c r="DQ58" s="37"/>
      <c r="DR58" s="37"/>
      <c r="DS58" s="37"/>
      <c r="DT58" s="37"/>
      <c r="EB58" s="344">
        <f t="shared" si="64"/>
        <v>36</v>
      </c>
      <c r="EC58" s="347">
        <f t="shared" si="64"/>
        <v>0</v>
      </c>
      <c r="ED58" s="4">
        <f t="shared" si="8"/>
        <v>0</v>
      </c>
      <c r="EE58" s="106">
        <f t="shared" si="9"/>
        <v>0</v>
      </c>
      <c r="EF58" s="107">
        <f t="shared" si="10"/>
        <v>0</v>
      </c>
    </row>
    <row r="59" spans="1:136" ht="13.2" customHeight="1" x14ac:dyDescent="0.2">
      <c r="A59" s="55">
        <v>37</v>
      </c>
      <c r="B59" s="108">
        <f>国語!B59</f>
        <v>0</v>
      </c>
      <c r="C59" s="109">
        <f>アンケート集計!AU40</f>
        <v>0</v>
      </c>
      <c r="D59" s="23" t="str">
        <f t="shared" si="11"/>
        <v>C</v>
      </c>
      <c r="E59" s="237"/>
      <c r="F59" s="238"/>
      <c r="G59" s="239"/>
      <c r="H59" s="255"/>
      <c r="I59" s="238"/>
      <c r="J59" s="238"/>
      <c r="K59" s="239"/>
      <c r="L59" s="131"/>
      <c r="M59" s="255"/>
      <c r="N59" s="238"/>
      <c r="O59" s="238"/>
      <c r="P59" s="238"/>
      <c r="Q59" s="239"/>
      <c r="R59" s="255"/>
      <c r="S59" s="238"/>
      <c r="T59" s="238"/>
      <c r="U59" s="239"/>
      <c r="V59" s="255"/>
      <c r="W59" s="238"/>
      <c r="X59" s="239"/>
      <c r="Y59" s="255"/>
      <c r="Z59" s="238"/>
      <c r="AA59" s="238"/>
      <c r="AB59" s="239"/>
      <c r="AC59" s="255"/>
      <c r="AD59" s="238"/>
      <c r="AE59" s="239"/>
      <c r="AF59" s="255"/>
      <c r="AG59" s="238"/>
      <c r="AH59" s="239"/>
      <c r="AI59" s="255"/>
      <c r="AJ59" s="238"/>
      <c r="AK59" s="239"/>
      <c r="AL59" s="255"/>
      <c r="AM59" s="286"/>
      <c r="AN59" s="237"/>
      <c r="AO59" s="238"/>
      <c r="AP59" s="239"/>
      <c r="AQ59" s="255"/>
      <c r="AR59" s="238"/>
      <c r="AS59" s="239"/>
      <c r="AT59" s="255"/>
      <c r="AU59" s="239"/>
      <c r="AV59" s="255"/>
      <c r="AW59" s="239"/>
      <c r="AX59" s="255"/>
      <c r="AY59" s="238"/>
      <c r="AZ59" s="239"/>
      <c r="BA59" s="132"/>
      <c r="BB59" s="132"/>
      <c r="BC59" s="113">
        <f t="shared" si="12"/>
        <v>0</v>
      </c>
      <c r="BD59" s="358" t="str">
        <f t="shared" si="13"/>
        <v>C</v>
      </c>
      <c r="BE59" s="114">
        <f t="shared" si="14"/>
        <v>0</v>
      </c>
      <c r="BF59" s="359" t="str">
        <f t="shared" si="15"/>
        <v>C</v>
      </c>
      <c r="BG59" s="113">
        <f t="shared" si="16"/>
        <v>0</v>
      </c>
      <c r="BH59" s="114">
        <f t="shared" si="17"/>
        <v>0</v>
      </c>
      <c r="BI59" s="114">
        <f t="shared" si="18"/>
        <v>0</v>
      </c>
      <c r="BJ59" s="115">
        <f t="shared" si="19"/>
        <v>0</v>
      </c>
      <c r="BK59" s="116">
        <f t="shared" si="1"/>
        <v>0</v>
      </c>
      <c r="BL59" s="508">
        <f t="shared" si="20"/>
        <v>-0.53224796493424975</v>
      </c>
      <c r="BM59" s="198"/>
      <c r="BN59" s="55">
        <f t="shared" si="21"/>
        <v>37</v>
      </c>
      <c r="BO59" s="108">
        <f t="shared" si="3"/>
        <v>0</v>
      </c>
      <c r="BP59" s="570">
        <f t="shared" si="22"/>
        <v>0</v>
      </c>
      <c r="BQ59" s="571" t="str">
        <f t="shared" si="65"/>
        <v>C</v>
      </c>
      <c r="BR59" s="571">
        <f t="shared" si="23"/>
        <v>0</v>
      </c>
      <c r="BS59" s="572" t="str">
        <f t="shared" si="65"/>
        <v>C</v>
      </c>
      <c r="BT59" s="570">
        <f t="shared" si="24"/>
        <v>0</v>
      </c>
      <c r="BU59" s="571">
        <f t="shared" si="25"/>
        <v>0</v>
      </c>
      <c r="BV59" s="571">
        <f t="shared" si="26"/>
        <v>0</v>
      </c>
      <c r="BW59" s="572">
        <f t="shared" si="27"/>
        <v>0</v>
      </c>
      <c r="BX59" s="555">
        <f t="shared" si="28"/>
        <v>0</v>
      </c>
      <c r="BY59" s="557">
        <f t="shared" si="29"/>
        <v>0</v>
      </c>
      <c r="BZ59" s="558">
        <f t="shared" si="30"/>
        <v>0</v>
      </c>
      <c r="CA59" s="557">
        <f t="shared" si="31"/>
        <v>0</v>
      </c>
      <c r="CB59" s="558">
        <f t="shared" si="32"/>
        <v>0</v>
      </c>
      <c r="CC59" s="557">
        <f t="shared" si="33"/>
        <v>0</v>
      </c>
      <c r="CD59" s="558">
        <f t="shared" si="34"/>
        <v>0</v>
      </c>
      <c r="CE59" s="557">
        <f t="shared" si="35"/>
        <v>0</v>
      </c>
      <c r="CF59" s="558">
        <f t="shared" si="36"/>
        <v>0</v>
      </c>
      <c r="CG59" s="557">
        <f t="shared" si="37"/>
        <v>0</v>
      </c>
      <c r="CH59" s="558">
        <f t="shared" si="38"/>
        <v>0</v>
      </c>
      <c r="CI59" s="557">
        <f t="shared" si="39"/>
        <v>0</v>
      </c>
      <c r="CJ59" s="558">
        <f t="shared" si="40"/>
        <v>0</v>
      </c>
      <c r="CK59" s="557">
        <f t="shared" si="41"/>
        <v>0</v>
      </c>
      <c r="CL59" s="558">
        <f t="shared" si="42"/>
        <v>0</v>
      </c>
      <c r="CM59" s="557">
        <f t="shared" si="43"/>
        <v>0</v>
      </c>
      <c r="CN59" s="558">
        <f t="shared" si="44"/>
        <v>0</v>
      </c>
      <c r="CO59" s="557">
        <f t="shared" si="45"/>
        <v>0</v>
      </c>
      <c r="CP59" s="558">
        <f t="shared" si="46"/>
        <v>0</v>
      </c>
      <c r="CQ59" s="557">
        <f t="shared" si="47"/>
        <v>0</v>
      </c>
      <c r="CR59" s="558">
        <f t="shared" si="48"/>
        <v>0</v>
      </c>
      <c r="CS59" s="556">
        <f t="shared" si="49"/>
        <v>0</v>
      </c>
      <c r="CT59" s="555">
        <f t="shared" si="50"/>
        <v>0</v>
      </c>
      <c r="CU59" s="557">
        <f t="shared" si="51"/>
        <v>0</v>
      </c>
      <c r="CV59" s="558">
        <f t="shared" si="52"/>
        <v>0</v>
      </c>
      <c r="CW59" s="557">
        <f t="shared" si="53"/>
        <v>0</v>
      </c>
      <c r="CX59" s="558">
        <f t="shared" si="54"/>
        <v>0</v>
      </c>
      <c r="CY59" s="557">
        <f t="shared" si="55"/>
        <v>0</v>
      </c>
      <c r="CZ59" s="558">
        <f t="shared" si="56"/>
        <v>0</v>
      </c>
      <c r="DA59" s="557">
        <f t="shared" si="57"/>
        <v>0</v>
      </c>
      <c r="DB59" s="558">
        <f t="shared" si="58"/>
        <v>0</v>
      </c>
      <c r="DC59" s="557">
        <f t="shared" si="59"/>
        <v>0</v>
      </c>
      <c r="DD59" s="558">
        <f t="shared" si="60"/>
        <v>0</v>
      </c>
      <c r="DE59" s="556">
        <f t="shared" si="61"/>
        <v>0</v>
      </c>
      <c r="DF59" s="558">
        <f t="shared" si="62"/>
        <v>0</v>
      </c>
      <c r="DG59" s="560">
        <f t="shared" si="63"/>
        <v>0</v>
      </c>
      <c r="DH59" s="199"/>
      <c r="DI59" s="335">
        <v>37</v>
      </c>
      <c r="DJ59" s="334">
        <f t="shared" si="4"/>
        <v>37</v>
      </c>
      <c r="DK59" s="354">
        <f t="shared" si="5"/>
        <v>0</v>
      </c>
      <c r="DL59" s="105">
        <f t="shared" si="6"/>
        <v>0</v>
      </c>
      <c r="DM59" s="292">
        <f t="shared" si="7"/>
        <v>-0.53224796493424975</v>
      </c>
      <c r="DN59" s="133"/>
      <c r="DO59" s="133"/>
      <c r="DP59" s="133"/>
      <c r="DQ59" s="133"/>
      <c r="DR59" s="133"/>
      <c r="DS59" s="133"/>
      <c r="DT59" s="133"/>
      <c r="EB59" s="344">
        <f t="shared" si="64"/>
        <v>37</v>
      </c>
      <c r="EC59" s="347">
        <f t="shared" si="64"/>
        <v>0</v>
      </c>
      <c r="ED59" s="4">
        <f t="shared" si="8"/>
        <v>0</v>
      </c>
      <c r="EE59" s="106">
        <f t="shared" si="9"/>
        <v>0</v>
      </c>
      <c r="EF59" s="107">
        <f t="shared" si="10"/>
        <v>0</v>
      </c>
    </row>
    <row r="60" spans="1:136" ht="13.2" customHeight="1" x14ac:dyDescent="0.2">
      <c r="A60" s="95">
        <v>38</v>
      </c>
      <c r="B60" s="96">
        <f>国語!B60</f>
        <v>0</v>
      </c>
      <c r="C60" s="97">
        <f>アンケート集計!AU41</f>
        <v>0</v>
      </c>
      <c r="D60" s="422" t="str">
        <f t="shared" si="11"/>
        <v>C</v>
      </c>
      <c r="E60" s="234"/>
      <c r="F60" s="235"/>
      <c r="G60" s="236"/>
      <c r="H60" s="254"/>
      <c r="I60" s="235"/>
      <c r="J60" s="235"/>
      <c r="K60" s="236"/>
      <c r="L60" s="128"/>
      <c r="M60" s="254"/>
      <c r="N60" s="235"/>
      <c r="O60" s="235"/>
      <c r="P60" s="235"/>
      <c r="Q60" s="236"/>
      <c r="R60" s="254"/>
      <c r="S60" s="235"/>
      <c r="T60" s="235"/>
      <c r="U60" s="236"/>
      <c r="V60" s="254"/>
      <c r="W60" s="235"/>
      <c r="X60" s="236"/>
      <c r="Y60" s="254"/>
      <c r="Z60" s="235"/>
      <c r="AA60" s="235"/>
      <c r="AB60" s="236"/>
      <c r="AC60" s="254"/>
      <c r="AD60" s="235"/>
      <c r="AE60" s="236"/>
      <c r="AF60" s="254"/>
      <c r="AG60" s="235"/>
      <c r="AH60" s="236"/>
      <c r="AI60" s="254"/>
      <c r="AJ60" s="235"/>
      <c r="AK60" s="236"/>
      <c r="AL60" s="254"/>
      <c r="AM60" s="285"/>
      <c r="AN60" s="234"/>
      <c r="AO60" s="235"/>
      <c r="AP60" s="236"/>
      <c r="AQ60" s="254"/>
      <c r="AR60" s="235"/>
      <c r="AS60" s="236"/>
      <c r="AT60" s="254"/>
      <c r="AU60" s="236"/>
      <c r="AV60" s="254"/>
      <c r="AW60" s="236"/>
      <c r="AX60" s="254"/>
      <c r="AY60" s="235"/>
      <c r="AZ60" s="236"/>
      <c r="BA60" s="129"/>
      <c r="BB60" s="129"/>
      <c r="BC60" s="101">
        <f t="shared" si="12"/>
        <v>0</v>
      </c>
      <c r="BD60" s="360" t="str">
        <f t="shared" si="13"/>
        <v>C</v>
      </c>
      <c r="BE60" s="102">
        <f t="shared" si="14"/>
        <v>0</v>
      </c>
      <c r="BF60" s="361" t="str">
        <f t="shared" si="15"/>
        <v>C</v>
      </c>
      <c r="BG60" s="101">
        <f t="shared" si="16"/>
        <v>0</v>
      </c>
      <c r="BH60" s="102">
        <f t="shared" si="17"/>
        <v>0</v>
      </c>
      <c r="BI60" s="102">
        <f t="shared" si="18"/>
        <v>0</v>
      </c>
      <c r="BJ60" s="103">
        <f t="shared" si="19"/>
        <v>0</v>
      </c>
      <c r="BK60" s="104">
        <f t="shared" si="1"/>
        <v>0</v>
      </c>
      <c r="BL60" s="507">
        <f t="shared" si="20"/>
        <v>-0.53224796493424975</v>
      </c>
      <c r="BM60" s="198"/>
      <c r="BN60" s="95">
        <f t="shared" si="21"/>
        <v>38</v>
      </c>
      <c r="BO60" s="96">
        <f t="shared" si="3"/>
        <v>0</v>
      </c>
      <c r="BP60" s="561">
        <f t="shared" si="22"/>
        <v>0</v>
      </c>
      <c r="BQ60" s="562" t="str">
        <f t="shared" si="65"/>
        <v>C</v>
      </c>
      <c r="BR60" s="562">
        <f t="shared" si="23"/>
        <v>0</v>
      </c>
      <c r="BS60" s="563" t="str">
        <f t="shared" si="65"/>
        <v>C</v>
      </c>
      <c r="BT60" s="561">
        <f t="shared" si="24"/>
        <v>0</v>
      </c>
      <c r="BU60" s="562">
        <f t="shared" si="25"/>
        <v>0</v>
      </c>
      <c r="BV60" s="562">
        <f t="shared" si="26"/>
        <v>0</v>
      </c>
      <c r="BW60" s="563">
        <f t="shared" si="27"/>
        <v>0</v>
      </c>
      <c r="BX60" s="585">
        <f t="shared" si="28"/>
        <v>0</v>
      </c>
      <c r="BY60" s="586">
        <f t="shared" si="29"/>
        <v>0</v>
      </c>
      <c r="BZ60" s="587">
        <f t="shared" si="30"/>
        <v>0</v>
      </c>
      <c r="CA60" s="586">
        <f t="shared" si="31"/>
        <v>0</v>
      </c>
      <c r="CB60" s="587">
        <f t="shared" si="32"/>
        <v>0</v>
      </c>
      <c r="CC60" s="586">
        <f t="shared" si="33"/>
        <v>0</v>
      </c>
      <c r="CD60" s="567">
        <f t="shared" si="34"/>
        <v>0</v>
      </c>
      <c r="CE60" s="566">
        <f t="shared" si="35"/>
        <v>0</v>
      </c>
      <c r="CF60" s="567">
        <f t="shared" si="36"/>
        <v>0</v>
      </c>
      <c r="CG60" s="566">
        <f t="shared" si="37"/>
        <v>0</v>
      </c>
      <c r="CH60" s="567">
        <f t="shared" si="38"/>
        <v>0</v>
      </c>
      <c r="CI60" s="566">
        <f t="shared" si="39"/>
        <v>0</v>
      </c>
      <c r="CJ60" s="567">
        <f t="shared" si="40"/>
        <v>0</v>
      </c>
      <c r="CK60" s="566">
        <f t="shared" si="41"/>
        <v>0</v>
      </c>
      <c r="CL60" s="567">
        <f t="shared" si="42"/>
        <v>0</v>
      </c>
      <c r="CM60" s="566">
        <f t="shared" si="43"/>
        <v>0</v>
      </c>
      <c r="CN60" s="567">
        <f t="shared" si="44"/>
        <v>0</v>
      </c>
      <c r="CO60" s="566">
        <f t="shared" si="45"/>
        <v>0</v>
      </c>
      <c r="CP60" s="567">
        <f t="shared" si="46"/>
        <v>0</v>
      </c>
      <c r="CQ60" s="566">
        <f t="shared" si="47"/>
        <v>0</v>
      </c>
      <c r="CR60" s="567">
        <f t="shared" si="48"/>
        <v>0</v>
      </c>
      <c r="CS60" s="565">
        <f t="shared" si="49"/>
        <v>0</v>
      </c>
      <c r="CT60" s="564">
        <f t="shared" si="50"/>
        <v>0</v>
      </c>
      <c r="CU60" s="566">
        <f t="shared" si="51"/>
        <v>0</v>
      </c>
      <c r="CV60" s="567">
        <f t="shared" si="52"/>
        <v>0</v>
      </c>
      <c r="CW60" s="566">
        <f t="shared" si="53"/>
        <v>0</v>
      </c>
      <c r="CX60" s="567">
        <f t="shared" si="54"/>
        <v>0</v>
      </c>
      <c r="CY60" s="566">
        <f t="shared" si="55"/>
        <v>0</v>
      </c>
      <c r="CZ60" s="567">
        <f t="shared" si="56"/>
        <v>0</v>
      </c>
      <c r="DA60" s="566">
        <f t="shared" si="57"/>
        <v>0</v>
      </c>
      <c r="DB60" s="567">
        <f t="shared" si="58"/>
        <v>0</v>
      </c>
      <c r="DC60" s="566">
        <f t="shared" si="59"/>
        <v>0</v>
      </c>
      <c r="DD60" s="567">
        <f t="shared" si="60"/>
        <v>0</v>
      </c>
      <c r="DE60" s="565">
        <f t="shared" si="61"/>
        <v>0</v>
      </c>
      <c r="DF60" s="567">
        <f t="shared" si="62"/>
        <v>0</v>
      </c>
      <c r="DG60" s="569">
        <f t="shared" si="63"/>
        <v>0</v>
      </c>
      <c r="DH60" s="199"/>
      <c r="DI60" s="335">
        <v>38</v>
      </c>
      <c r="DJ60" s="334">
        <f t="shared" si="4"/>
        <v>38</v>
      </c>
      <c r="DK60" s="354">
        <f t="shared" si="5"/>
        <v>0</v>
      </c>
      <c r="DL60" s="105">
        <f t="shared" si="6"/>
        <v>0</v>
      </c>
      <c r="DM60" s="292">
        <f t="shared" si="7"/>
        <v>-0.53224796493424975</v>
      </c>
      <c r="DN60" s="133"/>
      <c r="DO60" s="133"/>
      <c r="DP60" s="133"/>
      <c r="DQ60" s="133"/>
      <c r="DR60" s="133"/>
      <c r="DS60" s="133"/>
      <c r="DT60" s="133"/>
      <c r="EB60" s="344">
        <f t="shared" si="64"/>
        <v>38</v>
      </c>
      <c r="EC60" s="347">
        <f t="shared" si="64"/>
        <v>0</v>
      </c>
      <c r="ED60" s="4">
        <f t="shared" si="8"/>
        <v>0</v>
      </c>
      <c r="EE60" s="106">
        <f t="shared" si="9"/>
        <v>0</v>
      </c>
      <c r="EF60" s="107">
        <f t="shared" si="10"/>
        <v>0</v>
      </c>
    </row>
    <row r="61" spans="1:136" ht="13.2" customHeight="1" x14ac:dyDescent="0.2">
      <c r="A61" s="55">
        <v>39</v>
      </c>
      <c r="B61" s="108">
        <f>国語!B61</f>
        <v>0</v>
      </c>
      <c r="C61" s="109">
        <f>アンケート集計!AU42</f>
        <v>0</v>
      </c>
      <c r="D61" s="23" t="str">
        <f t="shared" si="11"/>
        <v>C</v>
      </c>
      <c r="E61" s="237"/>
      <c r="F61" s="238"/>
      <c r="G61" s="239"/>
      <c r="H61" s="255"/>
      <c r="I61" s="238"/>
      <c r="J61" s="238"/>
      <c r="K61" s="239"/>
      <c r="L61" s="131"/>
      <c r="M61" s="255"/>
      <c r="N61" s="238"/>
      <c r="O61" s="238"/>
      <c r="P61" s="238"/>
      <c r="Q61" s="239"/>
      <c r="R61" s="255"/>
      <c r="S61" s="238"/>
      <c r="T61" s="238"/>
      <c r="U61" s="239"/>
      <c r="V61" s="255"/>
      <c r="W61" s="238"/>
      <c r="X61" s="239"/>
      <c r="Y61" s="255"/>
      <c r="Z61" s="238"/>
      <c r="AA61" s="238"/>
      <c r="AB61" s="239"/>
      <c r="AC61" s="255"/>
      <c r="AD61" s="238"/>
      <c r="AE61" s="239"/>
      <c r="AF61" s="255"/>
      <c r="AG61" s="238"/>
      <c r="AH61" s="239"/>
      <c r="AI61" s="255"/>
      <c r="AJ61" s="238"/>
      <c r="AK61" s="239"/>
      <c r="AL61" s="255"/>
      <c r="AM61" s="286"/>
      <c r="AN61" s="237"/>
      <c r="AO61" s="238"/>
      <c r="AP61" s="239"/>
      <c r="AQ61" s="255"/>
      <c r="AR61" s="238"/>
      <c r="AS61" s="239"/>
      <c r="AT61" s="255"/>
      <c r="AU61" s="239"/>
      <c r="AV61" s="255"/>
      <c r="AW61" s="239"/>
      <c r="AX61" s="255"/>
      <c r="AY61" s="238"/>
      <c r="AZ61" s="233"/>
      <c r="BA61" s="132"/>
      <c r="BB61" s="132"/>
      <c r="BC61" s="113">
        <f t="shared" si="12"/>
        <v>0</v>
      </c>
      <c r="BD61" s="358" t="str">
        <f t="shared" si="13"/>
        <v>C</v>
      </c>
      <c r="BE61" s="114">
        <f t="shared" si="14"/>
        <v>0</v>
      </c>
      <c r="BF61" s="359" t="str">
        <f t="shared" si="15"/>
        <v>C</v>
      </c>
      <c r="BG61" s="113">
        <f t="shared" si="16"/>
        <v>0</v>
      </c>
      <c r="BH61" s="114">
        <f t="shared" si="17"/>
        <v>0</v>
      </c>
      <c r="BI61" s="114">
        <f t="shared" si="18"/>
        <v>0</v>
      </c>
      <c r="BJ61" s="115">
        <f t="shared" si="19"/>
        <v>0</v>
      </c>
      <c r="BK61" s="116">
        <f t="shared" si="1"/>
        <v>0</v>
      </c>
      <c r="BL61" s="508">
        <f t="shared" si="20"/>
        <v>-0.53224796493424975</v>
      </c>
      <c r="BM61" s="198"/>
      <c r="BN61" s="55">
        <f t="shared" si="21"/>
        <v>39</v>
      </c>
      <c r="BO61" s="108">
        <f t="shared" si="3"/>
        <v>0</v>
      </c>
      <c r="BP61" s="570">
        <f t="shared" si="22"/>
        <v>0</v>
      </c>
      <c r="BQ61" s="571" t="str">
        <f t="shared" si="65"/>
        <v>C</v>
      </c>
      <c r="BR61" s="571">
        <f t="shared" si="23"/>
        <v>0</v>
      </c>
      <c r="BS61" s="572" t="str">
        <f t="shared" si="65"/>
        <v>C</v>
      </c>
      <c r="BT61" s="570">
        <f t="shared" si="24"/>
        <v>0</v>
      </c>
      <c r="BU61" s="571">
        <f t="shared" si="25"/>
        <v>0</v>
      </c>
      <c r="BV61" s="571">
        <f t="shared" si="26"/>
        <v>0</v>
      </c>
      <c r="BW61" s="572">
        <f t="shared" si="27"/>
        <v>0</v>
      </c>
      <c r="BX61" s="555">
        <f t="shared" si="28"/>
        <v>0</v>
      </c>
      <c r="BY61" s="557">
        <f t="shared" si="29"/>
        <v>0</v>
      </c>
      <c r="BZ61" s="558">
        <f t="shared" si="30"/>
        <v>0</v>
      </c>
      <c r="CA61" s="557">
        <f t="shared" si="31"/>
        <v>0</v>
      </c>
      <c r="CB61" s="558">
        <f t="shared" si="32"/>
        <v>0</v>
      </c>
      <c r="CC61" s="557">
        <f t="shared" si="33"/>
        <v>0</v>
      </c>
      <c r="CD61" s="558">
        <f t="shared" si="34"/>
        <v>0</v>
      </c>
      <c r="CE61" s="557">
        <f t="shared" si="35"/>
        <v>0</v>
      </c>
      <c r="CF61" s="558">
        <f t="shared" si="36"/>
        <v>0</v>
      </c>
      <c r="CG61" s="557">
        <f t="shared" si="37"/>
        <v>0</v>
      </c>
      <c r="CH61" s="558">
        <f t="shared" si="38"/>
        <v>0</v>
      </c>
      <c r="CI61" s="557">
        <f t="shared" si="39"/>
        <v>0</v>
      </c>
      <c r="CJ61" s="558">
        <f t="shared" si="40"/>
        <v>0</v>
      </c>
      <c r="CK61" s="557">
        <f t="shared" si="41"/>
        <v>0</v>
      </c>
      <c r="CL61" s="558">
        <f t="shared" si="42"/>
        <v>0</v>
      </c>
      <c r="CM61" s="557">
        <f t="shared" si="43"/>
        <v>0</v>
      </c>
      <c r="CN61" s="558">
        <f t="shared" si="44"/>
        <v>0</v>
      </c>
      <c r="CO61" s="557">
        <f t="shared" si="45"/>
        <v>0</v>
      </c>
      <c r="CP61" s="558">
        <f t="shared" si="46"/>
        <v>0</v>
      </c>
      <c r="CQ61" s="557">
        <f t="shared" si="47"/>
        <v>0</v>
      </c>
      <c r="CR61" s="558">
        <f t="shared" si="48"/>
        <v>0</v>
      </c>
      <c r="CS61" s="556">
        <f t="shared" si="49"/>
        <v>0</v>
      </c>
      <c r="CT61" s="555">
        <f t="shared" si="50"/>
        <v>0</v>
      </c>
      <c r="CU61" s="557">
        <f t="shared" si="51"/>
        <v>0</v>
      </c>
      <c r="CV61" s="558">
        <f t="shared" si="52"/>
        <v>0</v>
      </c>
      <c r="CW61" s="557">
        <f t="shared" si="53"/>
        <v>0</v>
      </c>
      <c r="CX61" s="558">
        <f t="shared" si="54"/>
        <v>0</v>
      </c>
      <c r="CY61" s="557">
        <f t="shared" si="55"/>
        <v>0</v>
      </c>
      <c r="CZ61" s="558">
        <f t="shared" si="56"/>
        <v>0</v>
      </c>
      <c r="DA61" s="557">
        <f t="shared" si="57"/>
        <v>0</v>
      </c>
      <c r="DB61" s="558">
        <f t="shared" si="58"/>
        <v>0</v>
      </c>
      <c r="DC61" s="557">
        <f t="shared" si="59"/>
        <v>0</v>
      </c>
      <c r="DD61" s="558">
        <f t="shared" si="60"/>
        <v>0</v>
      </c>
      <c r="DE61" s="556">
        <f t="shared" si="61"/>
        <v>0</v>
      </c>
      <c r="DF61" s="558">
        <f t="shared" si="62"/>
        <v>0</v>
      </c>
      <c r="DG61" s="560">
        <f t="shared" si="63"/>
        <v>0</v>
      </c>
      <c r="DH61" s="199"/>
      <c r="DI61" s="335">
        <v>39</v>
      </c>
      <c r="DJ61" s="334">
        <f t="shared" si="4"/>
        <v>39</v>
      </c>
      <c r="DK61" s="354">
        <f t="shared" si="5"/>
        <v>0</v>
      </c>
      <c r="DL61" s="105">
        <f t="shared" si="6"/>
        <v>0</v>
      </c>
      <c r="DM61" s="292">
        <f t="shared" si="7"/>
        <v>-0.53224796493424975</v>
      </c>
      <c r="DN61" s="133"/>
      <c r="DO61" s="133"/>
      <c r="DP61" s="133"/>
      <c r="DQ61" s="133"/>
      <c r="DR61" s="133"/>
      <c r="DS61" s="133"/>
      <c r="DT61" s="133"/>
      <c r="EB61" s="344">
        <f t="shared" si="64"/>
        <v>39</v>
      </c>
      <c r="EC61" s="347">
        <f t="shared" si="64"/>
        <v>0</v>
      </c>
      <c r="ED61" s="4">
        <f t="shared" si="8"/>
        <v>0</v>
      </c>
      <c r="EE61" s="106">
        <f t="shared" si="9"/>
        <v>0</v>
      </c>
      <c r="EF61" s="107">
        <f t="shared" si="10"/>
        <v>0</v>
      </c>
    </row>
    <row r="62" spans="1:136" ht="13.2" customHeight="1" thickBot="1" x14ac:dyDescent="0.25">
      <c r="A62" s="141">
        <v>40</v>
      </c>
      <c r="B62" s="142">
        <f>国語!B62</f>
        <v>0</v>
      </c>
      <c r="C62" s="143">
        <f>アンケート集計!AU43</f>
        <v>0</v>
      </c>
      <c r="D62" s="423" t="str">
        <f t="shared" si="11"/>
        <v>C</v>
      </c>
      <c r="E62" s="240"/>
      <c r="F62" s="241"/>
      <c r="G62" s="242"/>
      <c r="H62" s="256"/>
      <c r="I62" s="241"/>
      <c r="J62" s="241"/>
      <c r="K62" s="242"/>
      <c r="L62" s="144"/>
      <c r="M62" s="256"/>
      <c r="N62" s="241"/>
      <c r="O62" s="241"/>
      <c r="P62" s="241"/>
      <c r="Q62" s="242"/>
      <c r="R62" s="256"/>
      <c r="S62" s="241"/>
      <c r="T62" s="241"/>
      <c r="U62" s="242"/>
      <c r="V62" s="256"/>
      <c r="W62" s="241"/>
      <c r="X62" s="242"/>
      <c r="Y62" s="256"/>
      <c r="Z62" s="241"/>
      <c r="AA62" s="241"/>
      <c r="AB62" s="242"/>
      <c r="AC62" s="256"/>
      <c r="AD62" s="241"/>
      <c r="AE62" s="242"/>
      <c r="AF62" s="256"/>
      <c r="AG62" s="241"/>
      <c r="AH62" s="242"/>
      <c r="AI62" s="256"/>
      <c r="AJ62" s="241"/>
      <c r="AK62" s="242"/>
      <c r="AL62" s="256"/>
      <c r="AM62" s="287"/>
      <c r="AN62" s="240"/>
      <c r="AO62" s="241"/>
      <c r="AP62" s="242"/>
      <c r="AQ62" s="256"/>
      <c r="AR62" s="241"/>
      <c r="AS62" s="242"/>
      <c r="AT62" s="256"/>
      <c r="AU62" s="242"/>
      <c r="AV62" s="256"/>
      <c r="AW62" s="242"/>
      <c r="AX62" s="256"/>
      <c r="AY62" s="241"/>
      <c r="AZ62" s="242"/>
      <c r="BA62" s="145"/>
      <c r="BB62" s="145"/>
      <c r="BC62" s="215">
        <f t="shared" si="12"/>
        <v>0</v>
      </c>
      <c r="BD62" s="425" t="str">
        <f t="shared" si="13"/>
        <v>C</v>
      </c>
      <c r="BE62" s="216">
        <f t="shared" si="14"/>
        <v>0</v>
      </c>
      <c r="BF62" s="427" t="str">
        <f t="shared" si="15"/>
        <v>C</v>
      </c>
      <c r="BG62" s="215">
        <f t="shared" si="16"/>
        <v>0</v>
      </c>
      <c r="BH62" s="216">
        <f t="shared" si="17"/>
        <v>0</v>
      </c>
      <c r="BI62" s="216">
        <f t="shared" si="18"/>
        <v>0</v>
      </c>
      <c r="BJ62" s="217">
        <f t="shared" si="19"/>
        <v>0</v>
      </c>
      <c r="BK62" s="218">
        <f t="shared" si="1"/>
        <v>0</v>
      </c>
      <c r="BL62" s="510">
        <f t="shared" si="20"/>
        <v>-0.53224796493424975</v>
      </c>
      <c r="BM62" s="198"/>
      <c r="BN62" s="95">
        <f t="shared" si="21"/>
        <v>40</v>
      </c>
      <c r="BO62" s="142">
        <f t="shared" si="3"/>
        <v>0</v>
      </c>
      <c r="BP62" s="573">
        <f t="shared" si="22"/>
        <v>0</v>
      </c>
      <c r="BQ62" s="574" t="str">
        <f t="shared" si="65"/>
        <v>C</v>
      </c>
      <c r="BR62" s="574">
        <f t="shared" si="23"/>
        <v>0</v>
      </c>
      <c r="BS62" s="575" t="str">
        <f t="shared" si="65"/>
        <v>C</v>
      </c>
      <c r="BT62" s="573">
        <f t="shared" si="24"/>
        <v>0</v>
      </c>
      <c r="BU62" s="574">
        <f t="shared" si="25"/>
        <v>0</v>
      </c>
      <c r="BV62" s="574">
        <f t="shared" si="26"/>
        <v>0</v>
      </c>
      <c r="BW62" s="575">
        <f t="shared" si="27"/>
        <v>0</v>
      </c>
      <c r="BX62" s="585">
        <f t="shared" si="28"/>
        <v>0</v>
      </c>
      <c r="BY62" s="586">
        <f t="shared" si="29"/>
        <v>0</v>
      </c>
      <c r="BZ62" s="587">
        <f t="shared" si="30"/>
        <v>0</v>
      </c>
      <c r="CA62" s="586">
        <f t="shared" si="31"/>
        <v>0</v>
      </c>
      <c r="CB62" s="587">
        <f t="shared" si="32"/>
        <v>0</v>
      </c>
      <c r="CC62" s="586">
        <f t="shared" si="33"/>
        <v>0</v>
      </c>
      <c r="CD62" s="567">
        <f t="shared" si="34"/>
        <v>0</v>
      </c>
      <c r="CE62" s="566">
        <f t="shared" si="35"/>
        <v>0</v>
      </c>
      <c r="CF62" s="567">
        <f t="shared" si="36"/>
        <v>0</v>
      </c>
      <c r="CG62" s="566">
        <f t="shared" si="37"/>
        <v>0</v>
      </c>
      <c r="CH62" s="567">
        <f t="shared" si="38"/>
        <v>0</v>
      </c>
      <c r="CI62" s="566">
        <f t="shared" si="39"/>
        <v>0</v>
      </c>
      <c r="CJ62" s="567">
        <f t="shared" si="40"/>
        <v>0</v>
      </c>
      <c r="CK62" s="566">
        <f t="shared" si="41"/>
        <v>0</v>
      </c>
      <c r="CL62" s="567">
        <f t="shared" si="42"/>
        <v>0</v>
      </c>
      <c r="CM62" s="566">
        <f t="shared" si="43"/>
        <v>0</v>
      </c>
      <c r="CN62" s="567">
        <f t="shared" si="44"/>
        <v>0</v>
      </c>
      <c r="CO62" s="566">
        <f t="shared" si="45"/>
        <v>0</v>
      </c>
      <c r="CP62" s="567">
        <f t="shared" si="46"/>
        <v>0</v>
      </c>
      <c r="CQ62" s="566">
        <f t="shared" si="47"/>
        <v>0</v>
      </c>
      <c r="CR62" s="567">
        <f t="shared" si="48"/>
        <v>0</v>
      </c>
      <c r="CS62" s="565">
        <f t="shared" si="49"/>
        <v>0</v>
      </c>
      <c r="CT62" s="564">
        <f t="shared" si="50"/>
        <v>0</v>
      </c>
      <c r="CU62" s="566">
        <f t="shared" si="51"/>
        <v>0</v>
      </c>
      <c r="CV62" s="567">
        <f t="shared" si="52"/>
        <v>0</v>
      </c>
      <c r="CW62" s="566">
        <f t="shared" si="53"/>
        <v>0</v>
      </c>
      <c r="CX62" s="567">
        <f t="shared" si="54"/>
        <v>0</v>
      </c>
      <c r="CY62" s="566">
        <f t="shared" si="55"/>
        <v>0</v>
      </c>
      <c r="CZ62" s="567">
        <f t="shared" si="56"/>
        <v>0</v>
      </c>
      <c r="DA62" s="566">
        <f t="shared" si="57"/>
        <v>0</v>
      </c>
      <c r="DB62" s="567">
        <f t="shared" si="58"/>
        <v>0</v>
      </c>
      <c r="DC62" s="566">
        <f t="shared" si="59"/>
        <v>0</v>
      </c>
      <c r="DD62" s="567">
        <f t="shared" si="60"/>
        <v>0</v>
      </c>
      <c r="DE62" s="565">
        <f t="shared" si="61"/>
        <v>0</v>
      </c>
      <c r="DF62" s="567">
        <f t="shared" si="62"/>
        <v>0</v>
      </c>
      <c r="DG62" s="569">
        <f t="shared" si="63"/>
        <v>0</v>
      </c>
      <c r="DH62" s="199"/>
      <c r="DI62" s="336">
        <v>40</v>
      </c>
      <c r="DJ62" s="337">
        <f t="shared" si="4"/>
        <v>40</v>
      </c>
      <c r="DK62" s="355">
        <f t="shared" si="5"/>
        <v>0</v>
      </c>
      <c r="DL62" s="208">
        <f t="shared" si="6"/>
        <v>0</v>
      </c>
      <c r="DM62" s="293">
        <f t="shared" si="7"/>
        <v>-0.53224796493424975</v>
      </c>
      <c r="DN62" s="133"/>
      <c r="DO62" s="133"/>
      <c r="DP62" s="133"/>
      <c r="DQ62" s="133"/>
      <c r="DR62" s="133"/>
      <c r="DS62" s="133"/>
      <c r="DT62" s="133"/>
      <c r="EB62" s="345">
        <f t="shared" si="64"/>
        <v>40</v>
      </c>
      <c r="EC62" s="348">
        <f>B62</f>
        <v>0</v>
      </c>
      <c r="ED62" s="294">
        <f t="shared" si="8"/>
        <v>0</v>
      </c>
      <c r="EE62" s="214">
        <f t="shared" si="9"/>
        <v>0</v>
      </c>
      <c r="EF62" s="297">
        <f t="shared" si="10"/>
        <v>0</v>
      </c>
    </row>
    <row r="63" spans="1:136" ht="13.2" customHeight="1" thickBot="1" x14ac:dyDescent="0.25">
      <c r="A63" s="641" t="s">
        <v>162</v>
      </c>
      <c r="B63" s="642"/>
      <c r="C63" s="642"/>
      <c r="D63" s="146">
        <f>COUNTA(A23:A62)</f>
        <v>40</v>
      </c>
      <c r="E63" s="243">
        <f>SUM(E23:E62)</f>
        <v>0</v>
      </c>
      <c r="F63" s="244">
        <f t="shared" ref="F63:BB63" si="66">SUM(F23:F62)</f>
        <v>0</v>
      </c>
      <c r="G63" s="288">
        <f>SUM(G23:G62)</f>
        <v>0</v>
      </c>
      <c r="H63" s="257">
        <f t="shared" si="66"/>
        <v>0</v>
      </c>
      <c r="I63" s="244">
        <f t="shared" si="66"/>
        <v>0</v>
      </c>
      <c r="J63" s="244">
        <f t="shared" si="66"/>
        <v>0</v>
      </c>
      <c r="K63" s="245">
        <f t="shared" si="66"/>
        <v>0</v>
      </c>
      <c r="L63" s="279">
        <f t="shared" si="66"/>
        <v>0</v>
      </c>
      <c r="M63" s="257">
        <f t="shared" si="66"/>
        <v>0</v>
      </c>
      <c r="N63" s="244">
        <f t="shared" si="66"/>
        <v>0</v>
      </c>
      <c r="O63" s="244">
        <f t="shared" si="66"/>
        <v>0</v>
      </c>
      <c r="P63" s="244">
        <f t="shared" si="66"/>
        <v>0</v>
      </c>
      <c r="Q63" s="288">
        <f t="shared" si="66"/>
        <v>0</v>
      </c>
      <c r="R63" s="257">
        <f t="shared" si="66"/>
        <v>0</v>
      </c>
      <c r="S63" s="244">
        <f t="shared" si="66"/>
        <v>0</v>
      </c>
      <c r="T63" s="244">
        <f t="shared" si="66"/>
        <v>0</v>
      </c>
      <c r="U63" s="288">
        <f t="shared" si="66"/>
        <v>0</v>
      </c>
      <c r="V63" s="257">
        <f t="shared" si="66"/>
        <v>0</v>
      </c>
      <c r="W63" s="244">
        <f t="shared" si="66"/>
        <v>0</v>
      </c>
      <c r="X63" s="288">
        <f t="shared" si="66"/>
        <v>0</v>
      </c>
      <c r="Y63" s="257">
        <f t="shared" si="66"/>
        <v>0</v>
      </c>
      <c r="Z63" s="244">
        <f t="shared" si="66"/>
        <v>0</v>
      </c>
      <c r="AA63" s="244">
        <f t="shared" si="66"/>
        <v>0</v>
      </c>
      <c r="AB63" s="288">
        <f t="shared" si="66"/>
        <v>0</v>
      </c>
      <c r="AC63" s="257">
        <f t="shared" si="66"/>
        <v>0</v>
      </c>
      <c r="AD63" s="244">
        <f t="shared" si="66"/>
        <v>0</v>
      </c>
      <c r="AE63" s="288">
        <f t="shared" si="66"/>
        <v>0</v>
      </c>
      <c r="AF63" s="257">
        <f t="shared" si="66"/>
        <v>0</v>
      </c>
      <c r="AG63" s="244">
        <f t="shared" si="66"/>
        <v>0</v>
      </c>
      <c r="AH63" s="288">
        <f t="shared" si="66"/>
        <v>0</v>
      </c>
      <c r="AI63" s="257">
        <f t="shared" si="66"/>
        <v>0</v>
      </c>
      <c r="AJ63" s="244">
        <f t="shared" si="66"/>
        <v>0</v>
      </c>
      <c r="AK63" s="245">
        <f t="shared" si="66"/>
        <v>0</v>
      </c>
      <c r="AL63" s="279">
        <f t="shared" si="66"/>
        <v>0</v>
      </c>
      <c r="AM63" s="269">
        <f t="shared" si="66"/>
        <v>0</v>
      </c>
      <c r="AN63" s="243">
        <f t="shared" si="66"/>
        <v>0</v>
      </c>
      <c r="AO63" s="244">
        <f t="shared" si="66"/>
        <v>0</v>
      </c>
      <c r="AP63" s="245">
        <f t="shared" si="66"/>
        <v>0</v>
      </c>
      <c r="AQ63" s="257">
        <f t="shared" si="66"/>
        <v>0</v>
      </c>
      <c r="AR63" s="244">
        <f t="shared" si="66"/>
        <v>0</v>
      </c>
      <c r="AS63" s="288">
        <f t="shared" si="66"/>
        <v>0</v>
      </c>
      <c r="AT63" s="257">
        <f t="shared" si="66"/>
        <v>0</v>
      </c>
      <c r="AU63" s="288">
        <f t="shared" si="66"/>
        <v>0</v>
      </c>
      <c r="AV63" s="257">
        <f t="shared" si="66"/>
        <v>0</v>
      </c>
      <c r="AW63" s="288">
        <f t="shared" si="66"/>
        <v>0</v>
      </c>
      <c r="AX63" s="257">
        <f t="shared" si="66"/>
        <v>0</v>
      </c>
      <c r="AY63" s="244">
        <f t="shared" si="66"/>
        <v>0</v>
      </c>
      <c r="AZ63" s="245">
        <f t="shared" si="66"/>
        <v>0</v>
      </c>
      <c r="BA63" s="279">
        <f t="shared" si="66"/>
        <v>0</v>
      </c>
      <c r="BB63" s="147">
        <f t="shared" si="66"/>
        <v>0</v>
      </c>
      <c r="BC63" s="290"/>
      <c r="BD63" s="150"/>
      <c r="BE63" s="150"/>
      <c r="BF63" s="151"/>
      <c r="BG63" s="152"/>
      <c r="BH63" s="150"/>
      <c r="BI63" s="153"/>
      <c r="BJ63" s="200"/>
      <c r="BK63" s="154"/>
      <c r="BL63" s="603" t="s">
        <v>344</v>
      </c>
      <c r="BN63" s="620" t="s">
        <v>123</v>
      </c>
      <c r="BO63" s="621"/>
      <c r="BP63" s="410">
        <f>BC64</f>
        <v>0</v>
      </c>
      <c r="BQ63" s="174"/>
      <c r="BR63" s="411">
        <f>BE64</f>
        <v>0</v>
      </c>
      <c r="BS63" s="176"/>
      <c r="BT63" s="410">
        <f t="shared" ref="BT63:BW63" si="67">BG64</f>
        <v>0</v>
      </c>
      <c r="BU63" s="411">
        <f t="shared" si="67"/>
        <v>0</v>
      </c>
      <c r="BV63" s="411">
        <f t="shared" si="67"/>
        <v>0</v>
      </c>
      <c r="BW63" s="412">
        <f t="shared" si="67"/>
        <v>0</v>
      </c>
      <c r="BX63" s="165"/>
      <c r="BY63" s="414">
        <f>SUM(BY23:BY62)/$D$63</f>
        <v>0</v>
      </c>
      <c r="BZ63" s="167"/>
      <c r="CA63" s="414">
        <f>SUM(CA23:CA62)/$D$63</f>
        <v>0</v>
      </c>
      <c r="CB63" s="167"/>
      <c r="CC63" s="414">
        <f>SUM(CC23:CC62)/$D$63</f>
        <v>0</v>
      </c>
      <c r="CD63" s="167"/>
      <c r="CE63" s="414">
        <f>SUM(CE23:CE62)/$D$63</f>
        <v>0</v>
      </c>
      <c r="CF63" s="167"/>
      <c r="CG63" s="414">
        <f>SUM(CG23:CG62)/$D$63</f>
        <v>0</v>
      </c>
      <c r="CH63" s="167"/>
      <c r="CI63" s="414">
        <f>SUM(CI23:CI62)/$D$63</f>
        <v>0</v>
      </c>
      <c r="CJ63" s="167"/>
      <c r="CK63" s="414">
        <f>SUM(CK23:CK62)/$D$63</f>
        <v>0</v>
      </c>
      <c r="CL63" s="167"/>
      <c r="CM63" s="414">
        <f>SUM(CM23:CM62)/$D$63</f>
        <v>0</v>
      </c>
      <c r="CN63" s="167"/>
      <c r="CO63" s="414">
        <f>SUM(CO23:CO62)/$D$63</f>
        <v>0</v>
      </c>
      <c r="CP63" s="167"/>
      <c r="CQ63" s="414">
        <f>SUM(CQ23:CQ62)/$D$63</f>
        <v>0</v>
      </c>
      <c r="CR63" s="167"/>
      <c r="CS63" s="414">
        <f>SUM(CS23:CS62)/$D$63</f>
        <v>0</v>
      </c>
      <c r="CT63" s="165"/>
      <c r="CU63" s="414">
        <f>SUM(CU23:CU62)/$D$63</f>
        <v>0</v>
      </c>
      <c r="CV63" s="167"/>
      <c r="CW63" s="414">
        <f>SUM(CW23:CW62)/$D$63</f>
        <v>0</v>
      </c>
      <c r="CX63" s="167"/>
      <c r="CY63" s="414">
        <f>SUM(CY23:CY62)/$D$63</f>
        <v>0</v>
      </c>
      <c r="CZ63" s="167"/>
      <c r="DA63" s="414">
        <f>SUM(DA23:DA62)/$D$63</f>
        <v>0</v>
      </c>
      <c r="DB63" s="167"/>
      <c r="DC63" s="414">
        <f>SUM(DC23:DC62)/$D$63</f>
        <v>0</v>
      </c>
      <c r="DD63" s="168"/>
      <c r="DE63" s="414">
        <f>SUM(DE23:DE62)/$D$63</f>
        <v>0</v>
      </c>
      <c r="DF63" s="168"/>
      <c r="DG63" s="415">
        <f>SUM(DG23:DG62)/$D$63</f>
        <v>0</v>
      </c>
      <c r="DH63" s="205"/>
      <c r="DI63" s="118"/>
      <c r="DJ63" s="122"/>
      <c r="DK63" s="133"/>
      <c r="DL63" s="133"/>
      <c r="DM63" s="133"/>
      <c r="DN63" s="133"/>
      <c r="DO63" s="133"/>
      <c r="DP63" s="133"/>
      <c r="DQ63" s="133"/>
      <c r="DR63" s="133"/>
      <c r="DS63" s="133"/>
      <c r="DT63" s="133"/>
    </row>
    <row r="64" spans="1:136" ht="13.2" customHeight="1" thickBot="1" x14ac:dyDescent="0.25">
      <c r="A64" s="643" t="s">
        <v>124</v>
      </c>
      <c r="B64" s="644"/>
      <c r="C64" s="400">
        <f>SUM(C23:C62)/$D$63/10*100</f>
        <v>0</v>
      </c>
      <c r="D64" s="156"/>
      <c r="E64" s="246">
        <f>E63/$D$63*100</f>
        <v>0</v>
      </c>
      <c r="F64" s="247">
        <f t="shared" ref="F64:BB64" si="68">F63/$D$63*100</f>
        <v>0</v>
      </c>
      <c r="G64" s="289">
        <f t="shared" si="68"/>
        <v>0</v>
      </c>
      <c r="H64" s="258">
        <f>H63/$D$63*100</f>
        <v>0</v>
      </c>
      <c r="I64" s="247">
        <f t="shared" si="68"/>
        <v>0</v>
      </c>
      <c r="J64" s="247">
        <f t="shared" si="68"/>
        <v>0</v>
      </c>
      <c r="K64" s="248">
        <f t="shared" si="68"/>
        <v>0</v>
      </c>
      <c r="L64" s="159">
        <f t="shared" si="68"/>
        <v>0</v>
      </c>
      <c r="M64" s="258">
        <f t="shared" si="68"/>
        <v>0</v>
      </c>
      <c r="N64" s="247">
        <f t="shared" si="68"/>
        <v>0</v>
      </c>
      <c r="O64" s="247">
        <f t="shared" si="68"/>
        <v>0</v>
      </c>
      <c r="P64" s="247">
        <f t="shared" si="68"/>
        <v>0</v>
      </c>
      <c r="Q64" s="289">
        <f t="shared" si="68"/>
        <v>0</v>
      </c>
      <c r="R64" s="258">
        <f t="shared" si="68"/>
        <v>0</v>
      </c>
      <c r="S64" s="247">
        <f t="shared" si="68"/>
        <v>0</v>
      </c>
      <c r="T64" s="247">
        <f t="shared" si="68"/>
        <v>0</v>
      </c>
      <c r="U64" s="289">
        <f t="shared" si="68"/>
        <v>0</v>
      </c>
      <c r="V64" s="258">
        <f t="shared" si="68"/>
        <v>0</v>
      </c>
      <c r="W64" s="247">
        <f t="shared" si="68"/>
        <v>0</v>
      </c>
      <c r="X64" s="289">
        <f t="shared" si="68"/>
        <v>0</v>
      </c>
      <c r="Y64" s="258">
        <f t="shared" si="68"/>
        <v>0</v>
      </c>
      <c r="Z64" s="247">
        <f t="shared" si="68"/>
        <v>0</v>
      </c>
      <c r="AA64" s="247">
        <f t="shared" si="68"/>
        <v>0</v>
      </c>
      <c r="AB64" s="289">
        <f t="shared" si="68"/>
        <v>0</v>
      </c>
      <c r="AC64" s="258">
        <f t="shared" si="68"/>
        <v>0</v>
      </c>
      <c r="AD64" s="247">
        <f t="shared" si="68"/>
        <v>0</v>
      </c>
      <c r="AE64" s="289">
        <f t="shared" si="68"/>
        <v>0</v>
      </c>
      <c r="AF64" s="258">
        <f t="shared" si="68"/>
        <v>0</v>
      </c>
      <c r="AG64" s="247">
        <f t="shared" si="68"/>
        <v>0</v>
      </c>
      <c r="AH64" s="289">
        <f t="shared" si="68"/>
        <v>0</v>
      </c>
      <c r="AI64" s="258">
        <f t="shared" si="68"/>
        <v>0</v>
      </c>
      <c r="AJ64" s="247">
        <f t="shared" si="68"/>
        <v>0</v>
      </c>
      <c r="AK64" s="248">
        <f t="shared" si="68"/>
        <v>0</v>
      </c>
      <c r="AL64" s="159">
        <f t="shared" si="68"/>
        <v>0</v>
      </c>
      <c r="AM64" s="270">
        <f t="shared" si="68"/>
        <v>0</v>
      </c>
      <c r="AN64" s="246">
        <f t="shared" si="68"/>
        <v>0</v>
      </c>
      <c r="AO64" s="247">
        <f t="shared" si="68"/>
        <v>0</v>
      </c>
      <c r="AP64" s="248">
        <f t="shared" si="68"/>
        <v>0</v>
      </c>
      <c r="AQ64" s="258">
        <f t="shared" si="68"/>
        <v>0</v>
      </c>
      <c r="AR64" s="247">
        <f t="shared" si="68"/>
        <v>0</v>
      </c>
      <c r="AS64" s="289">
        <f t="shared" si="68"/>
        <v>0</v>
      </c>
      <c r="AT64" s="258">
        <f t="shared" si="68"/>
        <v>0</v>
      </c>
      <c r="AU64" s="289">
        <f t="shared" si="68"/>
        <v>0</v>
      </c>
      <c r="AV64" s="258">
        <f t="shared" si="68"/>
        <v>0</v>
      </c>
      <c r="AW64" s="289">
        <f t="shared" si="68"/>
        <v>0</v>
      </c>
      <c r="AX64" s="258">
        <f t="shared" si="68"/>
        <v>0</v>
      </c>
      <c r="AY64" s="247">
        <f t="shared" si="68"/>
        <v>0</v>
      </c>
      <c r="AZ64" s="248">
        <f t="shared" si="68"/>
        <v>0</v>
      </c>
      <c r="BA64" s="159">
        <f t="shared" si="68"/>
        <v>0</v>
      </c>
      <c r="BB64" s="157">
        <f t="shared" si="68"/>
        <v>0</v>
      </c>
      <c r="BC64" s="420">
        <f>SUM(BC23:BC62)/$D$63/70*100</f>
        <v>0</v>
      </c>
      <c r="BD64" s="405"/>
      <c r="BE64" s="406">
        <f>SUM(BE23:BE62)/$D$63/30*100</f>
        <v>0</v>
      </c>
      <c r="BF64" s="407"/>
      <c r="BG64" s="404">
        <f>SUM(BG23:BG62)/$D$63/14*100</f>
        <v>0</v>
      </c>
      <c r="BH64" s="406">
        <f>SUM(BH23:BH62)/$D$63/38*100</f>
        <v>0</v>
      </c>
      <c r="BI64" s="406">
        <f>SUM(BI23:BI62)/$D$63/22*100</f>
        <v>0</v>
      </c>
      <c r="BJ64" s="417">
        <f>SUM(BJ23:BJ62)/$D$63/26*100</f>
        <v>0</v>
      </c>
      <c r="BK64" s="409">
        <f>SUM(BK23:BK62)/$D$63</f>
        <v>0</v>
      </c>
      <c r="BL64" s="604"/>
      <c r="BN64" s="622" t="s">
        <v>125</v>
      </c>
      <c r="BO64" s="623"/>
      <c r="BP64" s="173">
        <f>BC65</f>
        <v>81</v>
      </c>
      <c r="BQ64" s="174"/>
      <c r="BR64" s="175">
        <f>BE65</f>
        <v>79.8</v>
      </c>
      <c r="BS64" s="176"/>
      <c r="BT64" s="173">
        <f>BG65</f>
        <v>74.2</v>
      </c>
      <c r="BU64" s="175">
        <f>BH65</f>
        <v>81</v>
      </c>
      <c r="BV64" s="175">
        <f>BI65</f>
        <v>82.4</v>
      </c>
      <c r="BW64" s="177">
        <f>BJ65</f>
        <v>82.4</v>
      </c>
      <c r="BX64" s="165"/>
      <c r="BY64" s="414">
        <v>79.3</v>
      </c>
      <c r="BZ64" s="167"/>
      <c r="CA64" s="414">
        <v>85</v>
      </c>
      <c r="CB64" s="167"/>
      <c r="CC64" s="414">
        <v>86.9</v>
      </c>
      <c r="CD64" s="167"/>
      <c r="CE64" s="414">
        <v>84.5</v>
      </c>
      <c r="CF64" s="167"/>
      <c r="CG64" s="414">
        <v>70.7</v>
      </c>
      <c r="CH64" s="167"/>
      <c r="CI64" s="414">
        <v>87.3</v>
      </c>
      <c r="CJ64" s="167"/>
      <c r="CK64" s="414">
        <v>80.599999999999994</v>
      </c>
      <c r="CL64" s="167"/>
      <c r="CM64" s="414">
        <v>81.5</v>
      </c>
      <c r="CN64" s="167"/>
      <c r="CO64" s="414">
        <v>80.900000000000006</v>
      </c>
      <c r="CP64" s="167"/>
      <c r="CQ64" s="414">
        <v>77.5</v>
      </c>
      <c r="CR64" s="167"/>
      <c r="CS64" s="413">
        <v>81.599999999999994</v>
      </c>
      <c r="CT64" s="165"/>
      <c r="CU64" s="414">
        <v>79.900000000000006</v>
      </c>
      <c r="CV64" s="167"/>
      <c r="CW64" s="414">
        <v>71.8</v>
      </c>
      <c r="CX64" s="167"/>
      <c r="CY64" s="414">
        <v>77</v>
      </c>
      <c r="CZ64" s="167"/>
      <c r="DA64" s="414">
        <v>77.7</v>
      </c>
      <c r="DB64" s="167"/>
      <c r="DC64" s="414">
        <v>89.7</v>
      </c>
      <c r="DD64" s="168"/>
      <c r="DE64" s="413">
        <v>81.400000000000006</v>
      </c>
      <c r="DF64" s="168"/>
      <c r="DG64" s="415">
        <v>83</v>
      </c>
      <c r="DH64" s="205"/>
      <c r="DI64" s="118"/>
      <c r="DJ64" s="624" t="s">
        <v>237</v>
      </c>
      <c r="DK64" s="624"/>
      <c r="DL64" s="624"/>
      <c r="DM64" s="624"/>
      <c r="DN64" s="160"/>
      <c r="DO64" s="133"/>
      <c r="DP64" s="133"/>
      <c r="DQ64" s="133"/>
      <c r="DR64" s="133"/>
      <c r="DS64" s="133"/>
      <c r="DT64" s="133"/>
      <c r="EB64" s="356"/>
      <c r="EC64" s="357"/>
      <c r="ED64" s="357"/>
      <c r="EE64" s="357"/>
      <c r="EF64" s="357"/>
    </row>
    <row r="65" spans="1:136" ht="13.2" customHeight="1" thickBot="1" x14ac:dyDescent="0.25">
      <c r="A65" s="622" t="s">
        <v>125</v>
      </c>
      <c r="B65" s="645"/>
      <c r="C65" s="400">
        <v>89</v>
      </c>
      <c r="D65" s="161"/>
      <c r="E65" s="162"/>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4"/>
      <c r="BC65" s="173">
        <v>81</v>
      </c>
      <c r="BD65" s="174"/>
      <c r="BE65" s="175">
        <v>79.8</v>
      </c>
      <c r="BF65" s="176"/>
      <c r="BG65" s="173">
        <v>74.2</v>
      </c>
      <c r="BH65" s="175">
        <v>81</v>
      </c>
      <c r="BI65" s="175">
        <v>82.4</v>
      </c>
      <c r="BJ65" s="177">
        <v>82.4</v>
      </c>
      <c r="BK65" s="178">
        <v>80.7</v>
      </c>
      <c r="BL65" s="536">
        <v>15.97</v>
      </c>
      <c r="BN65" s="620" t="s">
        <v>126</v>
      </c>
      <c r="BO65" s="625"/>
      <c r="BP65" s="274">
        <f>BP63-BP64</f>
        <v>-81</v>
      </c>
      <c r="BQ65" s="174"/>
      <c r="BR65" s="275">
        <f>BR63-BR64</f>
        <v>-79.8</v>
      </c>
      <c r="BS65" s="176"/>
      <c r="BT65" s="274">
        <f>BT63-BT64</f>
        <v>-74.2</v>
      </c>
      <c r="BU65" s="275">
        <f>BU63-BU64</f>
        <v>-81</v>
      </c>
      <c r="BV65" s="275">
        <f>BV63-BV64</f>
        <v>-82.4</v>
      </c>
      <c r="BW65" s="276">
        <f>BW63-BW64</f>
        <v>-82.4</v>
      </c>
      <c r="BX65" s="165"/>
      <c r="BY65" s="166">
        <f>BY63-BY64</f>
        <v>-79.3</v>
      </c>
      <c r="BZ65" s="167"/>
      <c r="CA65" s="166">
        <f>CA63-CA64</f>
        <v>-85</v>
      </c>
      <c r="CB65" s="167"/>
      <c r="CC65" s="166">
        <f>CC63-CC64</f>
        <v>-86.9</v>
      </c>
      <c r="CD65" s="167"/>
      <c r="CE65" s="166">
        <f>CE63-CE64</f>
        <v>-84.5</v>
      </c>
      <c r="CF65" s="167"/>
      <c r="CG65" s="166">
        <f>CG63-CG64</f>
        <v>-70.7</v>
      </c>
      <c r="CH65" s="167"/>
      <c r="CI65" s="166">
        <f>CI63-CI64</f>
        <v>-87.3</v>
      </c>
      <c r="CJ65" s="167"/>
      <c r="CK65" s="166">
        <f>CK63-CK64</f>
        <v>-80.599999999999994</v>
      </c>
      <c r="CL65" s="167"/>
      <c r="CM65" s="166">
        <f>CM63-CM64</f>
        <v>-81.5</v>
      </c>
      <c r="CN65" s="167"/>
      <c r="CO65" s="166">
        <f>CO63-CO64</f>
        <v>-80.900000000000006</v>
      </c>
      <c r="CP65" s="167"/>
      <c r="CQ65" s="166">
        <f>CQ63-CQ64</f>
        <v>-77.5</v>
      </c>
      <c r="CR65" s="167"/>
      <c r="CS65" s="166">
        <f>CS63-CS64</f>
        <v>-81.599999999999994</v>
      </c>
      <c r="CT65" s="165"/>
      <c r="CU65" s="166">
        <f>CU63-CU64</f>
        <v>-79.900000000000006</v>
      </c>
      <c r="CV65" s="167"/>
      <c r="CW65" s="166">
        <f>CW63-CW64</f>
        <v>-71.8</v>
      </c>
      <c r="CX65" s="167"/>
      <c r="CY65" s="166">
        <f>CY63-CY64</f>
        <v>-77</v>
      </c>
      <c r="CZ65" s="167"/>
      <c r="DA65" s="166">
        <f>DA63-DA64</f>
        <v>-77.7</v>
      </c>
      <c r="DB65" s="167"/>
      <c r="DC65" s="166">
        <f>DC63-DC64</f>
        <v>-89.7</v>
      </c>
      <c r="DD65" s="168"/>
      <c r="DE65" s="166">
        <f>DE63-DE64</f>
        <v>-81.400000000000006</v>
      </c>
      <c r="DF65" s="168"/>
      <c r="DG65" s="169">
        <f>DG63-DG64</f>
        <v>-83</v>
      </c>
      <c r="DH65" s="206"/>
      <c r="DJ65" s="624"/>
      <c r="DK65" s="624"/>
      <c r="DL65" s="624"/>
      <c r="DM65" s="624"/>
      <c r="DN65" s="160"/>
      <c r="DO65" s="37"/>
      <c r="DP65" s="37"/>
      <c r="DQ65" s="37"/>
      <c r="DR65" s="37"/>
      <c r="DS65" s="37"/>
      <c r="DT65" s="37"/>
      <c r="EB65" s="357"/>
      <c r="EC65" s="357"/>
      <c r="ED65" s="357"/>
      <c r="EE65" s="357"/>
      <c r="EF65" s="357"/>
    </row>
    <row r="66" spans="1:136" ht="13.2" customHeight="1" thickBot="1" x14ac:dyDescent="0.25">
      <c r="A66" s="622" t="s">
        <v>126</v>
      </c>
      <c r="B66" s="645"/>
      <c r="C66" s="400">
        <f>C64-C65</f>
        <v>-89</v>
      </c>
      <c r="D66" s="161"/>
      <c r="E66" s="170"/>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2"/>
      <c r="BC66" s="173">
        <f>BC64-BC65</f>
        <v>-81</v>
      </c>
      <c r="BD66" s="174"/>
      <c r="BE66" s="175">
        <f>BE64-BE65</f>
        <v>-79.8</v>
      </c>
      <c r="BF66" s="176"/>
      <c r="BG66" s="173">
        <f>BG64-BG65</f>
        <v>-74.2</v>
      </c>
      <c r="BH66" s="175">
        <f t="shared" ref="BH66" si="69">BH64-BH65</f>
        <v>-81</v>
      </c>
      <c r="BI66" s="175">
        <f>BI64-BI65</f>
        <v>-82.4</v>
      </c>
      <c r="BJ66" s="277">
        <f>BJ64-BJ65</f>
        <v>-82.4</v>
      </c>
      <c r="BK66" s="178">
        <f>BK64-BK65</f>
        <v>-80.7</v>
      </c>
      <c r="BL66" s="505"/>
      <c r="BN66" s="179"/>
      <c r="BO66" s="49" t="s">
        <v>127</v>
      </c>
      <c r="BP66" s="180"/>
      <c r="BQ66" s="180"/>
      <c r="BR66" s="180"/>
      <c r="BS66" s="180"/>
      <c r="BT66" s="180"/>
      <c r="BU66" s="180"/>
      <c r="BV66" s="180"/>
      <c r="BW66" s="180"/>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J66" s="624"/>
      <c r="DK66" s="624"/>
      <c r="DL66" s="624"/>
      <c r="DM66" s="624"/>
      <c r="DN66" s="160"/>
      <c r="DO66" s="37"/>
      <c r="DP66" s="37"/>
      <c r="DQ66" s="37"/>
      <c r="DR66" s="37"/>
      <c r="DS66" s="37"/>
      <c r="DT66" s="37"/>
    </row>
    <row r="67" spans="1:136" ht="13.2" customHeight="1" x14ac:dyDescent="0.2">
      <c r="A67" s="626" t="s">
        <v>160</v>
      </c>
      <c r="B67" s="626"/>
      <c r="C67" s="182" t="s">
        <v>128</v>
      </c>
      <c r="D67" s="183"/>
      <c r="E67" s="183"/>
      <c r="F67" s="183"/>
      <c r="G67" s="183"/>
      <c r="H67" s="183"/>
      <c r="I67" s="182"/>
      <c r="J67" s="183"/>
      <c r="K67" s="183"/>
      <c r="L67" s="183"/>
      <c r="M67" s="183"/>
      <c r="N67" s="183"/>
      <c r="O67" s="183"/>
      <c r="P67" s="183"/>
      <c r="Q67" s="184"/>
      <c r="R67" s="184"/>
      <c r="S67" s="184" t="s">
        <v>129</v>
      </c>
      <c r="T67" s="184"/>
      <c r="U67" s="184"/>
      <c r="V67" s="184"/>
      <c r="W67" s="184"/>
      <c r="X67" s="184"/>
      <c r="Y67" s="184"/>
      <c r="Z67" s="184"/>
      <c r="AA67" s="184"/>
      <c r="AB67" s="184"/>
      <c r="AC67" s="184"/>
      <c r="AD67" s="184"/>
      <c r="AE67" s="184" t="s">
        <v>130</v>
      </c>
      <c r="AF67" s="184"/>
      <c r="AG67" s="184"/>
      <c r="AH67" s="184"/>
      <c r="AI67" s="184"/>
      <c r="AJ67" s="184"/>
      <c r="AK67" s="184"/>
      <c r="AL67" s="184"/>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5"/>
      <c r="BL67" s="185"/>
      <c r="BZ67" s="186"/>
      <c r="DJ67" s="619" t="s">
        <v>238</v>
      </c>
      <c r="DK67" s="619"/>
      <c r="DL67" s="619"/>
      <c r="DM67" s="619"/>
      <c r="DN67" s="187"/>
      <c r="DO67" s="37"/>
      <c r="DP67" s="37"/>
      <c r="DQ67" s="37"/>
      <c r="DR67" s="37"/>
      <c r="DS67" s="37"/>
      <c r="DT67" s="37"/>
    </row>
    <row r="68" spans="1:136" x14ac:dyDescent="0.2">
      <c r="A68" s="627" t="s">
        <v>161</v>
      </c>
      <c r="B68" s="627"/>
      <c r="C68" s="628" t="s">
        <v>306</v>
      </c>
      <c r="D68" s="628"/>
      <c r="E68" s="628"/>
      <c r="F68" s="628"/>
      <c r="G68" s="628"/>
      <c r="H68" s="628"/>
      <c r="I68" s="628"/>
      <c r="J68" s="628"/>
      <c r="K68" s="628"/>
      <c r="L68" s="628"/>
      <c r="M68" s="628"/>
      <c r="N68" s="628"/>
      <c r="O68" s="628"/>
      <c r="P68" s="628"/>
      <c r="Q68" s="628"/>
      <c r="R68" s="628"/>
      <c r="S68" s="628"/>
      <c r="T68" s="628"/>
      <c r="U68" s="628"/>
      <c r="V68" s="628"/>
      <c r="W68" s="628"/>
      <c r="X68" s="628"/>
      <c r="BK68" s="37"/>
      <c r="BL68" s="37"/>
      <c r="DJ68" s="619"/>
      <c r="DK68" s="619"/>
      <c r="DL68" s="619"/>
      <c r="DM68" s="619"/>
      <c r="DN68" s="187"/>
      <c r="DO68" s="37"/>
      <c r="DP68" s="37"/>
      <c r="DQ68" s="37"/>
      <c r="DR68" s="37"/>
      <c r="DS68" s="37"/>
      <c r="DT68" s="37"/>
    </row>
    <row r="69" spans="1:136" x14ac:dyDescent="0.2">
      <c r="C69" s="602" t="s">
        <v>305</v>
      </c>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AJ69" s="602"/>
      <c r="AK69" s="602"/>
      <c r="BK69" s="37"/>
      <c r="BL69" s="37"/>
      <c r="DJ69" s="619"/>
      <c r="DK69" s="619"/>
      <c r="DL69" s="619"/>
      <c r="DM69" s="619"/>
      <c r="DN69" s="37"/>
      <c r="DO69" s="37"/>
      <c r="DP69" s="37"/>
      <c r="DQ69" s="37"/>
      <c r="DR69" s="37"/>
      <c r="DS69" s="37"/>
      <c r="DT69" s="37"/>
    </row>
    <row r="70" spans="1:136" x14ac:dyDescent="0.2">
      <c r="BK70" s="37"/>
      <c r="BL70" s="37"/>
      <c r="DJ70" s="37"/>
      <c r="DK70" s="37"/>
      <c r="DL70" s="37"/>
      <c r="DM70" s="37"/>
      <c r="DN70" s="37"/>
      <c r="DO70" s="37"/>
      <c r="DP70" s="37"/>
      <c r="DQ70" s="37"/>
      <c r="DR70" s="37"/>
      <c r="DS70" s="37"/>
      <c r="DT70" s="37"/>
    </row>
  </sheetData>
  <mergeCells count="335">
    <mergeCell ref="Q7:AJ10"/>
    <mergeCell ref="AI14:AK14"/>
    <mergeCell ref="AL14:AM14"/>
    <mergeCell ref="AN14:AP14"/>
    <mergeCell ref="AQ14:AS14"/>
    <mergeCell ref="AT14:AU14"/>
    <mergeCell ref="AV14:AW14"/>
    <mergeCell ref="DF12:DG12"/>
    <mergeCell ref="BG13:BG21"/>
    <mergeCell ref="BH13:BH21"/>
    <mergeCell ref="BI13:BI21"/>
    <mergeCell ref="BJ13:BJ21"/>
    <mergeCell ref="BT13:BT21"/>
    <mergeCell ref="BU13:BU21"/>
    <mergeCell ref="BV13:BV21"/>
    <mergeCell ref="AX19:AX20"/>
    <mergeCell ref="AY19:AY20"/>
    <mergeCell ref="AZ19:AZ20"/>
    <mergeCell ref="AX17:AX18"/>
    <mergeCell ref="AY17:AY18"/>
    <mergeCell ref="AZ17:AZ18"/>
    <mergeCell ref="BA17:BA18"/>
    <mergeCell ref="BB17:BB18"/>
    <mergeCell ref="DD13:DE16"/>
    <mergeCell ref="AV19:AV20"/>
    <mergeCell ref="AC15:AC16"/>
    <mergeCell ref="AX14:AZ14"/>
    <mergeCell ref="A65:B65"/>
    <mergeCell ref="BN65:BO65"/>
    <mergeCell ref="A66:B66"/>
    <mergeCell ref="BX7:CR10"/>
    <mergeCell ref="BA19:BA20"/>
    <mergeCell ref="BB19:BB20"/>
    <mergeCell ref="E14:G14"/>
    <mergeCell ref="H14:K14"/>
    <mergeCell ref="M14:Q14"/>
    <mergeCell ref="R14:U14"/>
    <mergeCell ref="V14:X14"/>
    <mergeCell ref="A63:C63"/>
    <mergeCell ref="BN63:BO63"/>
    <mergeCell ref="A64:B64"/>
    <mergeCell ref="BN64:BO64"/>
    <mergeCell ref="AT19:AT20"/>
    <mergeCell ref="AV17:AV18"/>
    <mergeCell ref="AU19:AU20"/>
    <mergeCell ref="Y14:AB14"/>
    <mergeCell ref="AC14:AE14"/>
    <mergeCell ref="AF14:AH14"/>
    <mergeCell ref="BL12:BL21"/>
    <mergeCell ref="BN12:BN22"/>
    <mergeCell ref="BO12:BO22"/>
    <mergeCell ref="BP12:BP21"/>
    <mergeCell ref="BQ12:BQ21"/>
    <mergeCell ref="DD12:DE12"/>
    <mergeCell ref="DF13:DG16"/>
    <mergeCell ref="CT13:CU16"/>
    <mergeCell ref="CV13:CW16"/>
    <mergeCell ref="CX13:CY16"/>
    <mergeCell ref="CZ13:DA16"/>
    <mergeCell ref="DB13:DC16"/>
    <mergeCell ref="A67:B67"/>
    <mergeCell ref="A68:B68"/>
    <mergeCell ref="DJ67:DM69"/>
    <mergeCell ref="C68:X68"/>
    <mergeCell ref="DI21:DI22"/>
    <mergeCell ref="EH23:EJ23"/>
    <mergeCell ref="EH25:EK25"/>
    <mergeCell ref="EH27:EL27"/>
    <mergeCell ref="EB21:EB22"/>
    <mergeCell ref="EC21:EC22"/>
    <mergeCell ref="ED21:ED22"/>
    <mergeCell ref="EE21:EE22"/>
    <mergeCell ref="EF21:EF22"/>
    <mergeCell ref="DO22:DP23"/>
    <mergeCell ref="DQ22:DR23"/>
    <mergeCell ref="DO20:DP21"/>
    <mergeCell ref="DQ20:DR21"/>
    <mergeCell ref="DO24:DR25"/>
    <mergeCell ref="DO26:DP26"/>
    <mergeCell ref="DQ26:DR26"/>
    <mergeCell ref="DO27:DP27"/>
    <mergeCell ref="DQ27:DR27"/>
    <mergeCell ref="DJ21:DJ22"/>
    <mergeCell ref="BK12:BK21"/>
    <mergeCell ref="EC18:EE19"/>
    <mergeCell ref="DB18:DB21"/>
    <mergeCell ref="DC18:DC21"/>
    <mergeCell ref="DD18:DD21"/>
    <mergeCell ref="DE18:DE21"/>
    <mergeCell ref="DF18:DF21"/>
    <mergeCell ref="DK17:DL18"/>
    <mergeCell ref="CD18:CD21"/>
    <mergeCell ref="CE18:CE21"/>
    <mergeCell ref="CF18:CF21"/>
    <mergeCell ref="DG18:DG21"/>
    <mergeCell ref="CR18:CR21"/>
    <mergeCell ref="CG18:CG21"/>
    <mergeCell ref="CH18:CH21"/>
    <mergeCell ref="CI18:CI21"/>
    <mergeCell ref="CJ18:CJ21"/>
    <mergeCell ref="CK18:CK21"/>
    <mergeCell ref="CL18:CL21"/>
    <mergeCell ref="CP18:CP21"/>
    <mergeCell ref="CQ18:CQ21"/>
    <mergeCell ref="DK21:DK22"/>
    <mergeCell ref="DL21:DL22"/>
    <mergeCell ref="DM21:DM22"/>
    <mergeCell ref="AW19:AW20"/>
    <mergeCell ref="AW17:AW18"/>
    <mergeCell ref="DK19:DM20"/>
    <mergeCell ref="AI19:AI20"/>
    <mergeCell ref="AJ19:AJ20"/>
    <mergeCell ref="AK19:AK20"/>
    <mergeCell ref="AL19:AL20"/>
    <mergeCell ref="AM19:AM20"/>
    <mergeCell ref="AN19:AN20"/>
    <mergeCell ref="AS17:AS18"/>
    <mergeCell ref="AT17:AT18"/>
    <mergeCell ref="AU17:AU18"/>
    <mergeCell ref="AK17:AK18"/>
    <mergeCell ref="AL17:AL18"/>
    <mergeCell ref="AM17:AM18"/>
    <mergeCell ref="AN17:AN18"/>
    <mergeCell ref="AO17:AO18"/>
    <mergeCell ref="AP17:AP18"/>
    <mergeCell ref="AQ17:AQ18"/>
    <mergeCell ref="AR17:AR18"/>
    <mergeCell ref="AO19:AO20"/>
    <mergeCell ref="AP19:AP20"/>
    <mergeCell ref="AQ19:AQ20"/>
    <mergeCell ref="AR19:AR20"/>
    <mergeCell ref="AS19:AS20"/>
    <mergeCell ref="AC19:AC20"/>
    <mergeCell ref="AD19:AD20"/>
    <mergeCell ref="AE19:AE20"/>
    <mergeCell ref="AF19:AF20"/>
    <mergeCell ref="AG19:AG20"/>
    <mergeCell ref="AH19:AH20"/>
    <mergeCell ref="W19:W20"/>
    <mergeCell ref="X19:X20"/>
    <mergeCell ref="Y19:Y20"/>
    <mergeCell ref="Z19:Z20"/>
    <mergeCell ref="AA19:AA20"/>
    <mergeCell ref="AB19:AB20"/>
    <mergeCell ref="Q19:Q20"/>
    <mergeCell ref="R19:R20"/>
    <mergeCell ref="S19:S20"/>
    <mergeCell ref="T19:T20"/>
    <mergeCell ref="U19:U20"/>
    <mergeCell ref="V19:V20"/>
    <mergeCell ref="K19:K20"/>
    <mergeCell ref="L19:L20"/>
    <mergeCell ref="M19:M20"/>
    <mergeCell ref="N19:N20"/>
    <mergeCell ref="O19:O20"/>
    <mergeCell ref="P19:P20"/>
    <mergeCell ref="E19:E20"/>
    <mergeCell ref="F19:F20"/>
    <mergeCell ref="G19:G20"/>
    <mergeCell ref="H19:H20"/>
    <mergeCell ref="I19:I20"/>
    <mergeCell ref="J19:J20"/>
    <mergeCell ref="CY18:CY21"/>
    <mergeCell ref="CZ18:CZ21"/>
    <mergeCell ref="DA18:DA21"/>
    <mergeCell ref="CS18:CS21"/>
    <mergeCell ref="CT18:CT21"/>
    <mergeCell ref="CU18:CU21"/>
    <mergeCell ref="CV18:CV21"/>
    <mergeCell ref="CW18:CW21"/>
    <mergeCell ref="CX18:CX21"/>
    <mergeCell ref="CM18:CM21"/>
    <mergeCell ref="CN18:CN21"/>
    <mergeCell ref="CO18:CO21"/>
    <mergeCell ref="BX18:BX21"/>
    <mergeCell ref="BY18:BY21"/>
    <mergeCell ref="BZ18:BZ21"/>
    <mergeCell ref="CA18:CA21"/>
    <mergeCell ref="CB18:CB21"/>
    <mergeCell ref="CC18:CC21"/>
    <mergeCell ref="M17:M18"/>
    <mergeCell ref="N17:N18"/>
    <mergeCell ref="O17:O18"/>
    <mergeCell ref="P17:P18"/>
    <mergeCell ref="Q17:Q18"/>
    <mergeCell ref="R17:R18"/>
    <mergeCell ref="AE17:AE18"/>
    <mergeCell ref="AF17:AF18"/>
    <mergeCell ref="AG17:AG18"/>
    <mergeCell ref="Y17:Y18"/>
    <mergeCell ref="Z17:Z18"/>
    <mergeCell ref="AA17:AA18"/>
    <mergeCell ref="AB17:AB18"/>
    <mergeCell ref="AC17:AC18"/>
    <mergeCell ref="AD17:AD18"/>
    <mergeCell ref="S17:S18"/>
    <mergeCell ref="T17:T18"/>
    <mergeCell ref="U17:U18"/>
    <mergeCell ref="V17:V18"/>
    <mergeCell ref="W17:W18"/>
    <mergeCell ref="X17:X18"/>
    <mergeCell ref="AH17:AH18"/>
    <mergeCell ref="AI17:AI18"/>
    <mergeCell ref="AJ17:AJ18"/>
    <mergeCell ref="AW15:AW16"/>
    <mergeCell ref="AX15:AX16"/>
    <mergeCell ref="AY15:AY16"/>
    <mergeCell ref="AZ15:AZ16"/>
    <mergeCell ref="AO15:AO16"/>
    <mergeCell ref="AP15:AP16"/>
    <mergeCell ref="AQ15:AQ16"/>
    <mergeCell ref="AR15:AR16"/>
    <mergeCell ref="AS15:AS16"/>
    <mergeCell ref="AT15:AT16"/>
    <mergeCell ref="AI15:AI16"/>
    <mergeCell ref="AJ15:AJ16"/>
    <mergeCell ref="G15:G16"/>
    <mergeCell ref="H15:H16"/>
    <mergeCell ref="I15:I16"/>
    <mergeCell ref="J15:J16"/>
    <mergeCell ref="K15:K16"/>
    <mergeCell ref="L15:L16"/>
    <mergeCell ref="CR13:CS16"/>
    <mergeCell ref="CF13:CG16"/>
    <mergeCell ref="CH13:CI16"/>
    <mergeCell ref="CJ13:CK16"/>
    <mergeCell ref="CL13:CM16"/>
    <mergeCell ref="CN13:CO16"/>
    <mergeCell ref="CP13:CQ16"/>
    <mergeCell ref="W15:W16"/>
    <mergeCell ref="X15:X16"/>
    <mergeCell ref="AD15:AD16"/>
    <mergeCell ref="AE15:AE16"/>
    <mergeCell ref="AF15:AF16"/>
    <mergeCell ref="AG15:AG16"/>
    <mergeCell ref="AH15:AH16"/>
    <mergeCell ref="BA15:BA16"/>
    <mergeCell ref="BB15:BB16"/>
    <mergeCell ref="AU15:AU16"/>
    <mergeCell ref="AV15:AV16"/>
    <mergeCell ref="A12:A22"/>
    <mergeCell ref="B12:B22"/>
    <mergeCell ref="C12:C21"/>
    <mergeCell ref="D12:D21"/>
    <mergeCell ref="E12:AR13"/>
    <mergeCell ref="BC12:BC21"/>
    <mergeCell ref="M15:M16"/>
    <mergeCell ref="N15:N16"/>
    <mergeCell ref="O15:O16"/>
    <mergeCell ref="P15:P16"/>
    <mergeCell ref="Q15:Q16"/>
    <mergeCell ref="R15:R16"/>
    <mergeCell ref="S15:S16"/>
    <mergeCell ref="T15:T16"/>
    <mergeCell ref="U15:U16"/>
    <mergeCell ref="V15:V16"/>
    <mergeCell ref="E17:E18"/>
    <mergeCell ref="F17:F18"/>
    <mergeCell ref="G17:G18"/>
    <mergeCell ref="H17:H18"/>
    <mergeCell ref="I17:I18"/>
    <mergeCell ref="J17:J18"/>
    <mergeCell ref="K17:K18"/>
    <mergeCell ref="L17:L18"/>
    <mergeCell ref="EE6:EH7"/>
    <mergeCell ref="BD7:BK8"/>
    <mergeCell ref="BD9:BK10"/>
    <mergeCell ref="EE10:EH11"/>
    <mergeCell ref="DQ11:DX13"/>
    <mergeCell ref="BD12:BD21"/>
    <mergeCell ref="BE12:BE21"/>
    <mergeCell ref="BF12:BF21"/>
    <mergeCell ref="BX12:BY12"/>
    <mergeCell ref="BZ12:CA12"/>
    <mergeCell ref="CB12:CC12"/>
    <mergeCell ref="CD12:CE12"/>
    <mergeCell ref="BX13:BY16"/>
    <mergeCell ref="BZ13:CA16"/>
    <mergeCell ref="CB13:CC16"/>
    <mergeCell ref="CD13:CE16"/>
    <mergeCell ref="BW13:BW21"/>
    <mergeCell ref="CR12:CS12"/>
    <mergeCell ref="CT12:CU12"/>
    <mergeCell ref="CV12:CW12"/>
    <mergeCell ref="CX12:CY12"/>
    <mergeCell ref="CZ12:DA12"/>
    <mergeCell ref="DB12:DC12"/>
    <mergeCell ref="CF12:CG12"/>
    <mergeCell ref="C1:AA3"/>
    <mergeCell ref="DP2:EA4"/>
    <mergeCell ref="DL4:DL5"/>
    <mergeCell ref="DM4:DN5"/>
    <mergeCell ref="BD5:BK6"/>
    <mergeCell ref="DL6:DL9"/>
    <mergeCell ref="DM6:DN9"/>
    <mergeCell ref="CH12:CI12"/>
    <mergeCell ref="CJ12:CK12"/>
    <mergeCell ref="CL12:CM12"/>
    <mergeCell ref="CN12:CO12"/>
    <mergeCell ref="CP12:CQ12"/>
    <mergeCell ref="BR12:BR21"/>
    <mergeCell ref="BS12:BS21"/>
    <mergeCell ref="Y15:Y16"/>
    <mergeCell ref="Z15:Z16"/>
    <mergeCell ref="AA15:AA16"/>
    <mergeCell ref="AB15:AB16"/>
    <mergeCell ref="AK15:AK16"/>
    <mergeCell ref="AL15:AL16"/>
    <mergeCell ref="AM15:AM16"/>
    <mergeCell ref="AN15:AN16"/>
    <mergeCell ref="E15:E16"/>
    <mergeCell ref="F15:F16"/>
    <mergeCell ref="DO28:DP28"/>
    <mergeCell ref="DQ28:DR28"/>
    <mergeCell ref="DO29:DP29"/>
    <mergeCell ref="DQ29:DR29"/>
    <mergeCell ref="DO30:DP30"/>
    <mergeCell ref="DQ30:DR30"/>
    <mergeCell ref="DO31:DP31"/>
    <mergeCell ref="DQ31:DR31"/>
    <mergeCell ref="DO32:DP32"/>
    <mergeCell ref="DQ32:DR32"/>
    <mergeCell ref="C69:AK69"/>
    <mergeCell ref="BL63:BL64"/>
    <mergeCell ref="DO33:DP33"/>
    <mergeCell ref="DQ33:DR33"/>
    <mergeCell ref="DO34:DP34"/>
    <mergeCell ref="DQ34:DR34"/>
    <mergeCell ref="DO35:DP35"/>
    <mergeCell ref="DQ35:DR35"/>
    <mergeCell ref="DO36:DP36"/>
    <mergeCell ref="DQ36:DR36"/>
    <mergeCell ref="DO37:DP37"/>
    <mergeCell ref="DQ37:DR37"/>
    <mergeCell ref="DJ64:DM66"/>
  </mergeCells>
  <phoneticPr fontId="1"/>
  <pageMargins left="0.39370078740157483" right="0.11811023622047245" top="0.31496062992125984" bottom="0.31496062992125984" header="0.31496062992125984" footer="0.31496062992125984"/>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241AD-927D-46EE-B853-B115A16E0D80}">
  <dimension ref="A1:AY53"/>
  <sheetViews>
    <sheetView view="pageLayout" topLeftCell="A10" zoomScaleNormal="100" workbookViewId="0">
      <selection activeCell="AQ8" sqref="AQ8"/>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 min="40" max="40" width="5.6640625" customWidth="1"/>
    <col min="41" max="41" width="10.44140625" customWidth="1"/>
    <col min="42" max="47" width="7" customWidth="1"/>
    <col min="52" max="52" width="7.6640625" customWidth="1"/>
  </cols>
  <sheetData>
    <row r="1" spans="1:51" ht="17.25" customHeight="1" x14ac:dyDescent="0.4">
      <c r="A1" s="330" t="s">
        <v>359</v>
      </c>
      <c r="B1" s="330"/>
      <c r="C1" s="947" t="s">
        <v>345</v>
      </c>
      <c r="D1" s="947"/>
      <c r="E1" s="947"/>
      <c r="F1" s="947"/>
      <c r="G1" s="947"/>
      <c r="H1" s="947"/>
      <c r="J1" s="948" t="s">
        <v>346</v>
      </c>
      <c r="K1" s="948"/>
      <c r="L1" s="948"/>
      <c r="N1" s="330" t="s">
        <v>360</v>
      </c>
      <c r="O1" s="330"/>
      <c r="P1" s="947" t="s">
        <v>345</v>
      </c>
      <c r="Q1" s="947"/>
      <c r="R1" s="947"/>
      <c r="S1" s="947"/>
      <c r="T1" s="947"/>
      <c r="U1" s="947"/>
      <c r="W1" s="948" t="s">
        <v>346</v>
      </c>
      <c r="X1" s="948"/>
      <c r="Y1" s="948"/>
      <c r="AA1" s="330" t="s">
        <v>363</v>
      </c>
      <c r="AB1" s="330"/>
      <c r="AC1" s="947" t="s">
        <v>345</v>
      </c>
      <c r="AD1" s="947"/>
      <c r="AE1" s="947"/>
      <c r="AF1" s="947"/>
      <c r="AG1" s="947"/>
      <c r="AH1" s="947"/>
      <c r="AJ1" s="948" t="s">
        <v>346</v>
      </c>
      <c r="AK1" s="948"/>
      <c r="AL1" s="948"/>
      <c r="AN1" s="330" t="s">
        <v>364</v>
      </c>
      <c r="AO1" s="330"/>
      <c r="AP1" s="947" t="s">
        <v>345</v>
      </c>
      <c r="AQ1" s="947"/>
      <c r="AR1" s="947"/>
      <c r="AS1" s="947"/>
      <c r="AT1" s="947"/>
      <c r="AU1" s="947"/>
      <c r="AW1" s="948" t="s">
        <v>346</v>
      </c>
      <c r="AX1" s="948"/>
      <c r="AY1" s="948"/>
    </row>
    <row r="2" spans="1:51" ht="18.600000000000001" customHeight="1" x14ac:dyDescent="0.4">
      <c r="A2" s="330"/>
      <c r="B2" s="330"/>
      <c r="C2" s="330"/>
      <c r="D2" s="330"/>
      <c r="E2" s="949" t="s">
        <v>347</v>
      </c>
      <c r="F2" s="949"/>
      <c r="G2" s="949"/>
      <c r="H2" s="949"/>
      <c r="J2" s="950" t="s">
        <v>361</v>
      </c>
      <c r="K2" s="950"/>
      <c r="L2" s="950"/>
      <c r="N2" s="330"/>
      <c r="O2" s="330"/>
      <c r="P2" s="330"/>
      <c r="Q2" s="330"/>
      <c r="R2" s="949" t="s">
        <v>347</v>
      </c>
      <c r="S2" s="949"/>
      <c r="T2" s="949"/>
      <c r="U2" s="949"/>
      <c r="W2" s="950" t="s">
        <v>362</v>
      </c>
      <c r="X2" s="950"/>
      <c r="Y2" s="950"/>
      <c r="AA2" s="330"/>
      <c r="AB2" s="330"/>
      <c r="AC2" s="330"/>
      <c r="AD2" s="330"/>
      <c r="AE2" s="949" t="s">
        <v>347</v>
      </c>
      <c r="AF2" s="949"/>
      <c r="AG2" s="949"/>
      <c r="AH2" s="949"/>
      <c r="AJ2" s="950" t="s">
        <v>362</v>
      </c>
      <c r="AK2" s="950"/>
      <c r="AL2" s="950"/>
      <c r="AN2" s="330"/>
      <c r="AO2" s="330"/>
      <c r="AP2" s="330"/>
      <c r="AQ2" s="330"/>
      <c r="AR2" s="949" t="s">
        <v>347</v>
      </c>
      <c r="AS2" s="949"/>
      <c r="AT2" s="949"/>
      <c r="AU2" s="949"/>
      <c r="AW2" s="950" t="s">
        <v>362</v>
      </c>
      <c r="AX2" s="950"/>
      <c r="AY2" s="950"/>
    </row>
    <row r="3" spans="1:51" ht="16.2" customHeight="1" x14ac:dyDescent="0.2">
      <c r="A3" s="511" t="s">
        <v>112</v>
      </c>
      <c r="B3" s="511" t="s">
        <v>113</v>
      </c>
      <c r="C3" s="512" t="s">
        <v>57</v>
      </c>
      <c r="D3" s="513" t="s">
        <v>58</v>
      </c>
      <c r="E3" s="513" t="s">
        <v>59</v>
      </c>
      <c r="F3" s="513" t="s">
        <v>60</v>
      </c>
      <c r="G3" s="514" t="s">
        <v>61</v>
      </c>
      <c r="H3" s="511" t="s">
        <v>29</v>
      </c>
      <c r="N3" s="511" t="s">
        <v>112</v>
      </c>
      <c r="O3" s="511" t="s">
        <v>113</v>
      </c>
      <c r="P3" s="512" t="s">
        <v>57</v>
      </c>
      <c r="Q3" s="513" t="s">
        <v>58</v>
      </c>
      <c r="R3" s="513" t="s">
        <v>59</v>
      </c>
      <c r="S3" s="513" t="s">
        <v>60</v>
      </c>
      <c r="T3" s="514" t="s">
        <v>61</v>
      </c>
      <c r="U3" s="511" t="s">
        <v>29</v>
      </c>
      <c r="AA3" s="511" t="s">
        <v>112</v>
      </c>
      <c r="AB3" s="511" t="s">
        <v>113</v>
      </c>
      <c r="AC3" s="512" t="s">
        <v>57</v>
      </c>
      <c r="AD3" s="513" t="s">
        <v>58</v>
      </c>
      <c r="AE3" s="513" t="s">
        <v>59</v>
      </c>
      <c r="AF3" s="513" t="s">
        <v>60</v>
      </c>
      <c r="AG3" s="514" t="s">
        <v>61</v>
      </c>
      <c r="AH3" s="511" t="s">
        <v>29</v>
      </c>
      <c r="AN3" s="511" t="s">
        <v>112</v>
      </c>
      <c r="AO3" s="511" t="s">
        <v>113</v>
      </c>
      <c r="AP3" s="512" t="s">
        <v>57</v>
      </c>
      <c r="AQ3" s="513" t="s">
        <v>58</v>
      </c>
      <c r="AR3" s="513" t="s">
        <v>59</v>
      </c>
      <c r="AS3" s="513" t="s">
        <v>60</v>
      </c>
      <c r="AT3" s="514" t="s">
        <v>61</v>
      </c>
      <c r="AU3" s="511" t="s">
        <v>29</v>
      </c>
    </row>
    <row r="4" spans="1:51" ht="16.2" customHeight="1" x14ac:dyDescent="0.2">
      <c r="A4" s="511">
        <f>国語!A23</f>
        <v>1</v>
      </c>
      <c r="B4" s="515">
        <f>国語!B23</f>
        <v>0</v>
      </c>
      <c r="C4" s="512"/>
      <c r="D4" s="513"/>
      <c r="E4" s="513"/>
      <c r="F4" s="513"/>
      <c r="G4" s="514"/>
      <c r="H4" s="511">
        <f>COUNTIF(C4:G4,"ア")*2+COUNTIF(C4:G4,"イ")*2</f>
        <v>0</v>
      </c>
      <c r="N4" s="511">
        <f>社会!A23</f>
        <v>1</v>
      </c>
      <c r="O4" s="515">
        <f>国語!B23</f>
        <v>0</v>
      </c>
      <c r="P4" s="512"/>
      <c r="Q4" s="513"/>
      <c r="R4" s="513"/>
      <c r="S4" s="513"/>
      <c r="T4" s="514"/>
      <c r="U4" s="511">
        <f>COUNTIF(P4:T4,"ア")*2+COUNTIF(P4:T4,"イ")*2</f>
        <v>0</v>
      </c>
      <c r="AA4" s="511">
        <f>算数!A23</f>
        <v>1</v>
      </c>
      <c r="AB4" s="515">
        <f>国語!B23</f>
        <v>0</v>
      </c>
      <c r="AC4" s="512"/>
      <c r="AD4" s="513"/>
      <c r="AE4" s="513"/>
      <c r="AF4" s="513"/>
      <c r="AG4" s="514"/>
      <c r="AH4" s="511">
        <f>COUNTIF(AC4:AG4,"ア")*2+COUNTIF(AC4:AG4,"イ")*2</f>
        <v>0</v>
      </c>
      <c r="AN4" s="511">
        <f>理科!A23</f>
        <v>1</v>
      </c>
      <c r="AO4" s="515">
        <f>国語!B23</f>
        <v>0</v>
      </c>
      <c r="AP4" s="512"/>
      <c r="AQ4" s="513"/>
      <c r="AR4" s="513"/>
      <c r="AS4" s="513"/>
      <c r="AT4" s="514"/>
      <c r="AU4" s="511">
        <f>COUNTIF(AP4:AT4,"ア")*2+COUNTIF(AP4:AT4,"イ")*2</f>
        <v>0</v>
      </c>
    </row>
    <row r="5" spans="1:51" ht="16.2" customHeight="1" x14ac:dyDescent="0.2">
      <c r="A5" s="511">
        <f>国語!A24</f>
        <v>2</v>
      </c>
      <c r="B5" s="515">
        <f>国語!B24</f>
        <v>0</v>
      </c>
      <c r="C5" s="512"/>
      <c r="D5" s="513"/>
      <c r="E5" s="513"/>
      <c r="F5" s="513"/>
      <c r="G5" s="514"/>
      <c r="H5" s="511">
        <f>COUNTIF(C5:G5,"ア")*2+COUNTIF(C5:G5,"イ")*2</f>
        <v>0</v>
      </c>
      <c r="N5" s="511">
        <f>社会!A24</f>
        <v>2</v>
      </c>
      <c r="O5" s="515">
        <f>国語!B24</f>
        <v>0</v>
      </c>
      <c r="P5" s="512"/>
      <c r="Q5" s="513"/>
      <c r="R5" s="513"/>
      <c r="S5" s="513"/>
      <c r="T5" s="514"/>
      <c r="U5" s="511">
        <f t="shared" ref="U5:U43" si="0">COUNTIF(P5:T5,"ア")*2+COUNTIF(P5:T5,"イ")*2</f>
        <v>0</v>
      </c>
      <c r="AA5" s="511">
        <f>算数!A24</f>
        <v>2</v>
      </c>
      <c r="AB5" s="515">
        <f>国語!B24</f>
        <v>0</v>
      </c>
      <c r="AC5" s="512"/>
      <c r="AD5" s="513"/>
      <c r="AE5" s="513"/>
      <c r="AF5" s="513"/>
      <c r="AG5" s="514"/>
      <c r="AH5" s="511">
        <f>COUNTIF(AC5:AG5,"ア")*2+COUNTIF(AC5:AG5,"イ")*2</f>
        <v>0</v>
      </c>
      <c r="AN5" s="511">
        <f>理科!A24</f>
        <v>2</v>
      </c>
      <c r="AO5" s="515">
        <f>国語!B24</f>
        <v>0</v>
      </c>
      <c r="AP5" s="512"/>
      <c r="AQ5" s="513"/>
      <c r="AR5" s="513"/>
      <c r="AS5" s="513"/>
      <c r="AT5" s="514"/>
      <c r="AU5" s="511">
        <f>COUNTIF(AP5:AT5,"ア")*2+COUNTIF(AP5:AT5,"イ")*2</f>
        <v>0</v>
      </c>
    </row>
    <row r="6" spans="1:51" ht="16.2" customHeight="1" x14ac:dyDescent="0.2">
      <c r="A6" s="511">
        <f>国語!A25</f>
        <v>3</v>
      </c>
      <c r="B6" s="515">
        <f>国語!B25</f>
        <v>0</v>
      </c>
      <c r="C6" s="512"/>
      <c r="D6" s="513"/>
      <c r="E6" s="513"/>
      <c r="F6" s="513"/>
      <c r="G6" s="514"/>
      <c r="H6" s="511">
        <f t="shared" ref="H6:H43" si="1">COUNTIF(C6:G6,"ア")*2+COUNTIF(C6:G6,"イ")*2</f>
        <v>0</v>
      </c>
      <c r="N6" s="511">
        <f>社会!A25</f>
        <v>3</v>
      </c>
      <c r="O6" s="515">
        <f>国語!B25</f>
        <v>0</v>
      </c>
      <c r="P6" s="512"/>
      <c r="Q6" s="513"/>
      <c r="R6" s="513"/>
      <c r="S6" s="513"/>
      <c r="T6" s="514"/>
      <c r="U6" s="511">
        <f>COUNTIF(P6:T6,"ア")*2+COUNTIF(P6:T6,"イ")*2</f>
        <v>0</v>
      </c>
      <c r="AA6" s="511">
        <f>算数!A25</f>
        <v>3</v>
      </c>
      <c r="AB6" s="515">
        <f>国語!B25</f>
        <v>0</v>
      </c>
      <c r="AC6" s="512"/>
      <c r="AD6" s="513"/>
      <c r="AE6" s="513"/>
      <c r="AF6" s="513"/>
      <c r="AG6" s="514"/>
      <c r="AH6" s="511">
        <f t="shared" ref="AH6:AH43" si="2">COUNTIF(AC6:AG6,"ア")*2+COUNTIF(AC6:AG6,"イ")*2</f>
        <v>0</v>
      </c>
      <c r="AN6" s="511">
        <f>理科!A25</f>
        <v>3</v>
      </c>
      <c r="AO6" s="515">
        <f>国語!B25</f>
        <v>0</v>
      </c>
      <c r="AP6" s="512"/>
      <c r="AQ6" s="513"/>
      <c r="AR6" s="513"/>
      <c r="AS6" s="513"/>
      <c r="AT6" s="514"/>
      <c r="AU6" s="511">
        <f t="shared" ref="AU6:AU43" si="3">COUNTIF(AP6:AT6,"ア")*2+COUNTIF(AP6:AT6,"イ")*2</f>
        <v>0</v>
      </c>
    </row>
    <row r="7" spans="1:51" ht="16.2" customHeight="1" x14ac:dyDescent="0.2">
      <c r="A7" s="511">
        <f>国語!A26</f>
        <v>4</v>
      </c>
      <c r="B7" s="515">
        <f>国語!B26</f>
        <v>0</v>
      </c>
      <c r="C7" s="512"/>
      <c r="D7" s="513"/>
      <c r="E7" s="513"/>
      <c r="F7" s="513"/>
      <c r="G7" s="514"/>
      <c r="H7" s="511">
        <f t="shared" si="1"/>
        <v>0</v>
      </c>
      <c r="N7" s="511">
        <f>社会!A26</f>
        <v>4</v>
      </c>
      <c r="O7" s="515">
        <f>国語!B26</f>
        <v>0</v>
      </c>
      <c r="P7" s="512"/>
      <c r="Q7" s="513"/>
      <c r="R7" s="513"/>
      <c r="S7" s="513"/>
      <c r="T7" s="514"/>
      <c r="U7" s="511">
        <f t="shared" si="0"/>
        <v>0</v>
      </c>
      <c r="AA7" s="511">
        <f>算数!A26</f>
        <v>4</v>
      </c>
      <c r="AB7" s="515">
        <f>国語!B26</f>
        <v>0</v>
      </c>
      <c r="AC7" s="512"/>
      <c r="AD7" s="513"/>
      <c r="AE7" s="513"/>
      <c r="AF7" s="513"/>
      <c r="AG7" s="514"/>
      <c r="AH7" s="511">
        <f>COUNTIF(AC7:AG7,"ア")*2+COUNTIF(AC7:AG7,"イ")*2</f>
        <v>0</v>
      </c>
      <c r="AN7" s="511">
        <f>理科!A26</f>
        <v>4</v>
      </c>
      <c r="AO7" s="515">
        <f>国語!B26</f>
        <v>0</v>
      </c>
      <c r="AP7" s="512"/>
      <c r="AQ7" s="513"/>
      <c r="AR7" s="513"/>
      <c r="AS7" s="513"/>
      <c r="AT7" s="514"/>
      <c r="AU7" s="511">
        <f t="shared" si="3"/>
        <v>0</v>
      </c>
    </row>
    <row r="8" spans="1:51" ht="16.2" customHeight="1" x14ac:dyDescent="0.2">
      <c r="A8" s="511">
        <f>国語!A27</f>
        <v>5</v>
      </c>
      <c r="B8" s="515">
        <f>国語!B27</f>
        <v>0</v>
      </c>
      <c r="C8" s="512"/>
      <c r="D8" s="513"/>
      <c r="E8" s="513"/>
      <c r="F8" s="513"/>
      <c r="G8" s="514"/>
      <c r="H8" s="511">
        <f t="shared" si="1"/>
        <v>0</v>
      </c>
      <c r="N8" s="511">
        <f>社会!A27</f>
        <v>5</v>
      </c>
      <c r="O8" s="515">
        <f>国語!B27</f>
        <v>0</v>
      </c>
      <c r="P8" s="512"/>
      <c r="Q8" s="513"/>
      <c r="R8" s="513"/>
      <c r="S8" s="513"/>
      <c r="T8" s="514"/>
      <c r="U8" s="511">
        <f t="shared" si="0"/>
        <v>0</v>
      </c>
      <c r="AA8" s="511">
        <f>算数!A27</f>
        <v>5</v>
      </c>
      <c r="AB8" s="515">
        <f>国語!B27</f>
        <v>0</v>
      </c>
      <c r="AC8" s="512"/>
      <c r="AD8" s="513"/>
      <c r="AE8" s="513"/>
      <c r="AF8" s="513"/>
      <c r="AG8" s="514"/>
      <c r="AH8" s="511">
        <f t="shared" si="2"/>
        <v>0</v>
      </c>
      <c r="AN8" s="511">
        <f>理科!A27</f>
        <v>5</v>
      </c>
      <c r="AO8" s="515">
        <f>国語!B27</f>
        <v>0</v>
      </c>
      <c r="AP8" s="512"/>
      <c r="AQ8" s="513"/>
      <c r="AR8" s="513"/>
      <c r="AS8" s="513"/>
      <c r="AT8" s="514"/>
      <c r="AU8" s="511">
        <f t="shared" si="3"/>
        <v>0</v>
      </c>
    </row>
    <row r="9" spans="1:51" ht="16.2" customHeight="1" x14ac:dyDescent="0.2">
      <c r="A9" s="511">
        <f>国語!A28</f>
        <v>6</v>
      </c>
      <c r="B9" s="515">
        <f>国語!B28</f>
        <v>0</v>
      </c>
      <c r="C9" s="512"/>
      <c r="D9" s="513"/>
      <c r="E9" s="513"/>
      <c r="F9" s="513"/>
      <c r="G9" s="514"/>
      <c r="H9" s="511">
        <f t="shared" si="1"/>
        <v>0</v>
      </c>
      <c r="N9" s="511">
        <f>社会!A28</f>
        <v>6</v>
      </c>
      <c r="O9" s="515">
        <f>国語!B28</f>
        <v>0</v>
      </c>
      <c r="P9" s="512"/>
      <c r="Q9" s="513"/>
      <c r="R9" s="513"/>
      <c r="S9" s="513"/>
      <c r="T9" s="514"/>
      <c r="U9" s="511">
        <f t="shared" si="0"/>
        <v>0</v>
      </c>
      <c r="AA9" s="511">
        <f>算数!A28</f>
        <v>6</v>
      </c>
      <c r="AB9" s="515">
        <f>国語!B28</f>
        <v>0</v>
      </c>
      <c r="AC9" s="512"/>
      <c r="AD9" s="513"/>
      <c r="AE9" s="513"/>
      <c r="AF9" s="513"/>
      <c r="AG9" s="514"/>
      <c r="AH9" s="511">
        <f t="shared" si="2"/>
        <v>0</v>
      </c>
      <c r="AN9" s="511">
        <f>理科!A28</f>
        <v>6</v>
      </c>
      <c r="AO9" s="515">
        <f>国語!B28</f>
        <v>0</v>
      </c>
      <c r="AP9" s="512"/>
      <c r="AQ9" s="513"/>
      <c r="AR9" s="513"/>
      <c r="AS9" s="513"/>
      <c r="AT9" s="514"/>
      <c r="AU9" s="511">
        <f t="shared" si="3"/>
        <v>0</v>
      </c>
    </row>
    <row r="10" spans="1:51" ht="16.2" customHeight="1" x14ac:dyDescent="0.2">
      <c r="A10" s="511">
        <f>国語!A29</f>
        <v>7</v>
      </c>
      <c r="B10" s="515">
        <f>国語!B29</f>
        <v>0</v>
      </c>
      <c r="C10" s="512"/>
      <c r="D10" s="513"/>
      <c r="E10" s="513"/>
      <c r="F10" s="513"/>
      <c r="G10" s="514"/>
      <c r="H10" s="511">
        <f t="shared" si="1"/>
        <v>0</v>
      </c>
      <c r="N10" s="511">
        <f>社会!A29</f>
        <v>7</v>
      </c>
      <c r="O10" s="515">
        <f>国語!B29</f>
        <v>0</v>
      </c>
      <c r="P10" s="512"/>
      <c r="Q10" s="513"/>
      <c r="R10" s="513"/>
      <c r="S10" s="513"/>
      <c r="T10" s="514"/>
      <c r="U10" s="511">
        <f t="shared" si="0"/>
        <v>0</v>
      </c>
      <c r="AA10" s="511">
        <f>算数!A29</f>
        <v>7</v>
      </c>
      <c r="AB10" s="515">
        <f>国語!B29</f>
        <v>0</v>
      </c>
      <c r="AC10" s="512"/>
      <c r="AD10" s="513"/>
      <c r="AE10" s="513"/>
      <c r="AF10" s="513"/>
      <c r="AG10" s="514"/>
      <c r="AH10" s="511">
        <f t="shared" si="2"/>
        <v>0</v>
      </c>
      <c r="AN10" s="511">
        <f>理科!A29</f>
        <v>7</v>
      </c>
      <c r="AO10" s="515">
        <f>国語!B29</f>
        <v>0</v>
      </c>
      <c r="AP10" s="512"/>
      <c r="AQ10" s="513"/>
      <c r="AR10" s="513"/>
      <c r="AS10" s="513"/>
      <c r="AT10" s="514"/>
      <c r="AU10" s="511">
        <f t="shared" si="3"/>
        <v>0</v>
      </c>
    </row>
    <row r="11" spans="1:51" ht="16.2" customHeight="1" x14ac:dyDescent="0.2">
      <c r="A11" s="511">
        <f>国語!A30</f>
        <v>8</v>
      </c>
      <c r="B11" s="515">
        <f>国語!B30</f>
        <v>0</v>
      </c>
      <c r="C11" s="512"/>
      <c r="D11" s="513"/>
      <c r="E11" s="513"/>
      <c r="F11" s="513"/>
      <c r="G11" s="514"/>
      <c r="H11" s="511">
        <f t="shared" si="1"/>
        <v>0</v>
      </c>
      <c r="N11" s="511">
        <f>社会!A30</f>
        <v>8</v>
      </c>
      <c r="O11" s="515">
        <f>国語!B30</f>
        <v>0</v>
      </c>
      <c r="P11" s="512"/>
      <c r="Q11" s="513"/>
      <c r="R11" s="513"/>
      <c r="S11" s="513"/>
      <c r="T11" s="514"/>
      <c r="U11" s="511">
        <f t="shared" si="0"/>
        <v>0</v>
      </c>
      <c r="AA11" s="511">
        <f>算数!A30</f>
        <v>8</v>
      </c>
      <c r="AB11" s="515">
        <f>国語!B30</f>
        <v>0</v>
      </c>
      <c r="AC11" s="512"/>
      <c r="AD11" s="513"/>
      <c r="AE11" s="513"/>
      <c r="AF11" s="513"/>
      <c r="AG11" s="514"/>
      <c r="AH11" s="511">
        <f t="shared" si="2"/>
        <v>0</v>
      </c>
      <c r="AN11" s="511">
        <f>理科!A30</f>
        <v>8</v>
      </c>
      <c r="AO11" s="515">
        <f>国語!B30</f>
        <v>0</v>
      </c>
      <c r="AP11" s="512"/>
      <c r="AQ11" s="513"/>
      <c r="AR11" s="513"/>
      <c r="AS11" s="513"/>
      <c r="AT11" s="514"/>
      <c r="AU11" s="511">
        <f t="shared" si="3"/>
        <v>0</v>
      </c>
    </row>
    <row r="12" spans="1:51" ht="16.2" customHeight="1" x14ac:dyDescent="0.2">
      <c r="A12" s="511">
        <f>国語!A31</f>
        <v>9</v>
      </c>
      <c r="B12" s="515">
        <f>国語!B31</f>
        <v>0</v>
      </c>
      <c r="C12" s="512"/>
      <c r="D12" s="513"/>
      <c r="E12" s="513"/>
      <c r="F12" s="513"/>
      <c r="G12" s="514"/>
      <c r="H12" s="511">
        <f t="shared" si="1"/>
        <v>0</v>
      </c>
      <c r="N12" s="511">
        <f>社会!A31</f>
        <v>9</v>
      </c>
      <c r="O12" s="515">
        <f>国語!B31</f>
        <v>0</v>
      </c>
      <c r="P12" s="512"/>
      <c r="Q12" s="513"/>
      <c r="R12" s="513"/>
      <c r="S12" s="513"/>
      <c r="T12" s="514"/>
      <c r="U12" s="511">
        <f t="shared" si="0"/>
        <v>0</v>
      </c>
      <c r="AA12" s="511">
        <f>算数!A31</f>
        <v>9</v>
      </c>
      <c r="AB12" s="515">
        <f>国語!B31</f>
        <v>0</v>
      </c>
      <c r="AC12" s="512"/>
      <c r="AD12" s="513"/>
      <c r="AE12" s="513"/>
      <c r="AF12" s="513"/>
      <c r="AG12" s="514"/>
      <c r="AH12" s="511">
        <f t="shared" si="2"/>
        <v>0</v>
      </c>
      <c r="AN12" s="511">
        <f>理科!A31</f>
        <v>9</v>
      </c>
      <c r="AO12" s="515">
        <f>国語!B31</f>
        <v>0</v>
      </c>
      <c r="AP12" s="512"/>
      <c r="AQ12" s="513"/>
      <c r="AR12" s="513"/>
      <c r="AS12" s="513"/>
      <c r="AT12" s="514"/>
      <c r="AU12" s="511">
        <f t="shared" si="3"/>
        <v>0</v>
      </c>
    </row>
    <row r="13" spans="1:51" ht="16.2" customHeight="1" thickBot="1" x14ac:dyDescent="0.25">
      <c r="A13" s="516">
        <f>国語!A32</f>
        <v>10</v>
      </c>
      <c r="B13" s="517">
        <f>国語!B32</f>
        <v>0</v>
      </c>
      <c r="C13" s="518"/>
      <c r="D13" s="519"/>
      <c r="E13" s="519"/>
      <c r="F13" s="519"/>
      <c r="G13" s="520"/>
      <c r="H13" s="516">
        <f t="shared" si="1"/>
        <v>0</v>
      </c>
      <c r="N13" s="516">
        <f>社会!A32</f>
        <v>10</v>
      </c>
      <c r="O13" s="517">
        <f>国語!B32</f>
        <v>0</v>
      </c>
      <c r="P13" s="518"/>
      <c r="Q13" s="519"/>
      <c r="R13" s="519"/>
      <c r="S13" s="519"/>
      <c r="T13" s="520"/>
      <c r="U13" s="516">
        <f t="shared" si="0"/>
        <v>0</v>
      </c>
      <c r="AA13" s="516">
        <f>算数!A32</f>
        <v>10</v>
      </c>
      <c r="AB13" s="517">
        <f>国語!B32</f>
        <v>0</v>
      </c>
      <c r="AC13" s="518"/>
      <c r="AD13" s="519"/>
      <c r="AE13" s="519"/>
      <c r="AF13" s="519"/>
      <c r="AG13" s="520"/>
      <c r="AH13" s="516">
        <f t="shared" si="2"/>
        <v>0</v>
      </c>
      <c r="AN13" s="516">
        <f>理科!A32</f>
        <v>10</v>
      </c>
      <c r="AO13" s="517">
        <f>国語!B32</f>
        <v>0</v>
      </c>
      <c r="AP13" s="518"/>
      <c r="AQ13" s="519"/>
      <c r="AR13" s="519"/>
      <c r="AS13" s="519"/>
      <c r="AT13" s="520"/>
      <c r="AU13" s="516">
        <f>COUNTIF(AP13:AT13,"ア")*2+COUNTIF(AP13:AT13,"イ")*2</f>
        <v>0</v>
      </c>
    </row>
    <row r="14" spans="1:51" ht="16.2" customHeight="1" x14ac:dyDescent="0.2">
      <c r="A14" s="521">
        <f>国語!A33</f>
        <v>11</v>
      </c>
      <c r="B14" s="522">
        <f>国語!B33</f>
        <v>0</v>
      </c>
      <c r="C14" s="523"/>
      <c r="D14" s="524"/>
      <c r="E14" s="524"/>
      <c r="F14" s="524"/>
      <c r="G14" s="525"/>
      <c r="H14" s="521">
        <f t="shared" si="1"/>
        <v>0</v>
      </c>
      <c r="N14" s="521">
        <f>社会!A33</f>
        <v>11</v>
      </c>
      <c r="O14" s="522">
        <f>国語!B33</f>
        <v>0</v>
      </c>
      <c r="P14" s="523"/>
      <c r="Q14" s="524"/>
      <c r="R14" s="524"/>
      <c r="S14" s="524"/>
      <c r="T14" s="525"/>
      <c r="U14" s="521">
        <f>COUNTIF(P14:T14,"ア")*2+COUNTIF(P14:T14,"イ")*2</f>
        <v>0</v>
      </c>
      <c r="AA14" s="521">
        <f>算数!A33</f>
        <v>11</v>
      </c>
      <c r="AB14" s="522">
        <f>国語!B33</f>
        <v>0</v>
      </c>
      <c r="AC14" s="523"/>
      <c r="AD14" s="524"/>
      <c r="AE14" s="524"/>
      <c r="AF14" s="524"/>
      <c r="AG14" s="525"/>
      <c r="AH14" s="521">
        <f>COUNTIF(AC14:AG14,"ア")*2+COUNTIF(AC14:AG14,"イ")*2</f>
        <v>0</v>
      </c>
      <c r="AN14" s="521">
        <f>理科!A33</f>
        <v>11</v>
      </c>
      <c r="AO14" s="522">
        <f>国語!B33</f>
        <v>0</v>
      </c>
      <c r="AP14" s="523"/>
      <c r="AQ14" s="524"/>
      <c r="AR14" s="524"/>
      <c r="AS14" s="524"/>
      <c r="AT14" s="525"/>
      <c r="AU14" s="521">
        <f t="shared" si="3"/>
        <v>0</v>
      </c>
    </row>
    <row r="15" spans="1:51" ht="16.2" customHeight="1" x14ac:dyDescent="0.2">
      <c r="A15" s="511">
        <f>国語!A34</f>
        <v>12</v>
      </c>
      <c r="B15" s="515">
        <f>国語!B34</f>
        <v>0</v>
      </c>
      <c r="C15" s="512"/>
      <c r="D15" s="513"/>
      <c r="E15" s="513"/>
      <c r="F15" s="513"/>
      <c r="G15" s="514"/>
      <c r="H15" s="511">
        <f t="shared" si="1"/>
        <v>0</v>
      </c>
      <c r="N15" s="511">
        <f>社会!A34</f>
        <v>12</v>
      </c>
      <c r="O15" s="515">
        <f>国語!B34</f>
        <v>0</v>
      </c>
      <c r="P15" s="512"/>
      <c r="Q15" s="513"/>
      <c r="R15" s="513"/>
      <c r="S15" s="513"/>
      <c r="T15" s="514"/>
      <c r="U15" s="511">
        <f t="shared" si="0"/>
        <v>0</v>
      </c>
      <c r="AA15" s="511">
        <f>算数!A34</f>
        <v>12</v>
      </c>
      <c r="AB15" s="515">
        <f>国語!B34</f>
        <v>0</v>
      </c>
      <c r="AC15" s="512"/>
      <c r="AD15" s="513"/>
      <c r="AE15" s="513"/>
      <c r="AF15" s="513"/>
      <c r="AG15" s="514"/>
      <c r="AH15" s="511">
        <f t="shared" si="2"/>
        <v>0</v>
      </c>
      <c r="AN15" s="511">
        <f>理科!A34</f>
        <v>12</v>
      </c>
      <c r="AO15" s="515">
        <f>国語!B34</f>
        <v>0</v>
      </c>
      <c r="AP15" s="512"/>
      <c r="AQ15" s="513"/>
      <c r="AR15" s="513"/>
      <c r="AS15" s="513"/>
      <c r="AT15" s="514"/>
      <c r="AU15" s="511">
        <f t="shared" si="3"/>
        <v>0</v>
      </c>
    </row>
    <row r="16" spans="1:51" ht="16.2" customHeight="1" x14ac:dyDescent="0.2">
      <c r="A16" s="511">
        <f>国語!A35</f>
        <v>13</v>
      </c>
      <c r="B16" s="515">
        <f>国語!B35</f>
        <v>0</v>
      </c>
      <c r="C16" s="512"/>
      <c r="D16" s="513"/>
      <c r="E16" s="513"/>
      <c r="F16" s="513"/>
      <c r="G16" s="514"/>
      <c r="H16" s="511">
        <f t="shared" si="1"/>
        <v>0</v>
      </c>
      <c r="N16" s="511">
        <f>社会!A35</f>
        <v>13</v>
      </c>
      <c r="O16" s="515">
        <f>国語!B35</f>
        <v>0</v>
      </c>
      <c r="P16" s="512"/>
      <c r="Q16" s="513"/>
      <c r="R16" s="513"/>
      <c r="S16" s="513"/>
      <c r="T16" s="514"/>
      <c r="U16" s="511">
        <f t="shared" si="0"/>
        <v>0</v>
      </c>
      <c r="AA16" s="511">
        <f>算数!A35</f>
        <v>13</v>
      </c>
      <c r="AB16" s="515">
        <f>国語!B35</f>
        <v>0</v>
      </c>
      <c r="AC16" s="512"/>
      <c r="AD16" s="513"/>
      <c r="AE16" s="513"/>
      <c r="AF16" s="513"/>
      <c r="AG16" s="514"/>
      <c r="AH16" s="511">
        <f t="shared" si="2"/>
        <v>0</v>
      </c>
      <c r="AN16" s="511">
        <f>理科!A35</f>
        <v>13</v>
      </c>
      <c r="AO16" s="515">
        <f>国語!B35</f>
        <v>0</v>
      </c>
      <c r="AP16" s="512"/>
      <c r="AQ16" s="513"/>
      <c r="AR16" s="513"/>
      <c r="AS16" s="513"/>
      <c r="AT16" s="514"/>
      <c r="AU16" s="511">
        <f t="shared" si="3"/>
        <v>0</v>
      </c>
    </row>
    <row r="17" spans="1:47" ht="16.2" customHeight="1" x14ac:dyDescent="0.2">
      <c r="A17" s="511">
        <f>国語!A36</f>
        <v>14</v>
      </c>
      <c r="B17" s="515">
        <f>国語!B36</f>
        <v>0</v>
      </c>
      <c r="C17" s="512"/>
      <c r="D17" s="513"/>
      <c r="E17" s="513"/>
      <c r="F17" s="513"/>
      <c r="G17" s="514"/>
      <c r="H17" s="511">
        <f t="shared" si="1"/>
        <v>0</v>
      </c>
      <c r="N17" s="511">
        <f>社会!A36</f>
        <v>14</v>
      </c>
      <c r="O17" s="515">
        <f>国語!B36</f>
        <v>0</v>
      </c>
      <c r="P17" s="512"/>
      <c r="Q17" s="513"/>
      <c r="R17" s="513"/>
      <c r="S17" s="513"/>
      <c r="T17" s="514"/>
      <c r="U17" s="511">
        <f t="shared" si="0"/>
        <v>0</v>
      </c>
      <c r="AA17" s="511">
        <f>算数!A36</f>
        <v>14</v>
      </c>
      <c r="AB17" s="515">
        <f>国語!B36</f>
        <v>0</v>
      </c>
      <c r="AC17" s="512"/>
      <c r="AD17" s="513"/>
      <c r="AE17" s="513"/>
      <c r="AF17" s="513"/>
      <c r="AG17" s="514"/>
      <c r="AH17" s="511">
        <f t="shared" si="2"/>
        <v>0</v>
      </c>
      <c r="AN17" s="511">
        <f>理科!A36</f>
        <v>14</v>
      </c>
      <c r="AO17" s="515">
        <f>国語!B36</f>
        <v>0</v>
      </c>
      <c r="AP17" s="512"/>
      <c r="AQ17" s="513"/>
      <c r="AR17" s="513"/>
      <c r="AS17" s="513"/>
      <c r="AT17" s="514"/>
      <c r="AU17" s="511">
        <f t="shared" si="3"/>
        <v>0</v>
      </c>
    </row>
    <row r="18" spans="1:47" ht="16.2" customHeight="1" x14ac:dyDescent="0.2">
      <c r="A18" s="511">
        <f>国語!A37</f>
        <v>15</v>
      </c>
      <c r="B18" s="515">
        <f>国語!B37</f>
        <v>0</v>
      </c>
      <c r="C18" s="512"/>
      <c r="D18" s="513"/>
      <c r="E18" s="513"/>
      <c r="F18" s="513"/>
      <c r="G18" s="514"/>
      <c r="H18" s="511">
        <f t="shared" si="1"/>
        <v>0</v>
      </c>
      <c r="N18" s="511">
        <f>社会!A37</f>
        <v>15</v>
      </c>
      <c r="O18" s="515">
        <f>国語!B37</f>
        <v>0</v>
      </c>
      <c r="P18" s="512"/>
      <c r="Q18" s="513"/>
      <c r="R18" s="513"/>
      <c r="S18" s="513"/>
      <c r="T18" s="514"/>
      <c r="U18" s="511">
        <f t="shared" si="0"/>
        <v>0</v>
      </c>
      <c r="AA18" s="511">
        <f>算数!A37</f>
        <v>15</v>
      </c>
      <c r="AB18" s="515">
        <f>国語!B37</f>
        <v>0</v>
      </c>
      <c r="AC18" s="512"/>
      <c r="AD18" s="513"/>
      <c r="AE18" s="513"/>
      <c r="AF18" s="513"/>
      <c r="AG18" s="514"/>
      <c r="AH18" s="511">
        <f t="shared" si="2"/>
        <v>0</v>
      </c>
      <c r="AN18" s="511">
        <f>理科!A37</f>
        <v>15</v>
      </c>
      <c r="AO18" s="515">
        <f>国語!B37</f>
        <v>0</v>
      </c>
      <c r="AP18" s="512"/>
      <c r="AQ18" s="513"/>
      <c r="AR18" s="513"/>
      <c r="AS18" s="513"/>
      <c r="AT18" s="514"/>
      <c r="AU18" s="511">
        <f t="shared" si="3"/>
        <v>0</v>
      </c>
    </row>
    <row r="19" spans="1:47" ht="16.2" customHeight="1" x14ac:dyDescent="0.2">
      <c r="A19" s="511">
        <f>国語!A38</f>
        <v>16</v>
      </c>
      <c r="B19" s="515">
        <f>国語!B38</f>
        <v>0</v>
      </c>
      <c r="C19" s="512"/>
      <c r="D19" s="513"/>
      <c r="E19" s="513"/>
      <c r="F19" s="513"/>
      <c r="G19" s="514"/>
      <c r="H19" s="511">
        <f t="shared" si="1"/>
        <v>0</v>
      </c>
      <c r="N19" s="511">
        <f>社会!A38</f>
        <v>16</v>
      </c>
      <c r="O19" s="515">
        <f>国語!B38</f>
        <v>0</v>
      </c>
      <c r="P19" s="512"/>
      <c r="Q19" s="513"/>
      <c r="R19" s="513"/>
      <c r="S19" s="513"/>
      <c r="T19" s="514"/>
      <c r="U19" s="511">
        <f t="shared" si="0"/>
        <v>0</v>
      </c>
      <c r="AA19" s="511">
        <f>算数!A38</f>
        <v>16</v>
      </c>
      <c r="AB19" s="515">
        <f>国語!B38</f>
        <v>0</v>
      </c>
      <c r="AC19" s="512"/>
      <c r="AD19" s="513"/>
      <c r="AE19" s="513"/>
      <c r="AF19" s="513"/>
      <c r="AG19" s="514"/>
      <c r="AH19" s="511">
        <f t="shared" si="2"/>
        <v>0</v>
      </c>
      <c r="AN19" s="511">
        <f>理科!A38</f>
        <v>16</v>
      </c>
      <c r="AO19" s="515">
        <f>国語!B38</f>
        <v>0</v>
      </c>
      <c r="AP19" s="512"/>
      <c r="AQ19" s="513"/>
      <c r="AR19" s="513"/>
      <c r="AS19" s="513"/>
      <c r="AT19" s="514"/>
      <c r="AU19" s="511">
        <f t="shared" si="3"/>
        <v>0</v>
      </c>
    </row>
    <row r="20" spans="1:47" ht="16.2" customHeight="1" x14ac:dyDescent="0.2">
      <c r="A20" s="511">
        <f>国語!A39</f>
        <v>17</v>
      </c>
      <c r="B20" s="515">
        <f>国語!B39</f>
        <v>0</v>
      </c>
      <c r="C20" s="512"/>
      <c r="D20" s="513"/>
      <c r="E20" s="513"/>
      <c r="F20" s="513"/>
      <c r="G20" s="514"/>
      <c r="H20" s="511">
        <f t="shared" si="1"/>
        <v>0</v>
      </c>
      <c r="N20" s="511">
        <f>社会!A39</f>
        <v>17</v>
      </c>
      <c r="O20" s="515">
        <f>国語!B39</f>
        <v>0</v>
      </c>
      <c r="P20" s="512"/>
      <c r="Q20" s="513"/>
      <c r="R20" s="513"/>
      <c r="S20" s="513"/>
      <c r="T20" s="514"/>
      <c r="U20" s="511">
        <f t="shared" si="0"/>
        <v>0</v>
      </c>
      <c r="AA20" s="511">
        <f>算数!A39</f>
        <v>17</v>
      </c>
      <c r="AB20" s="515">
        <f>国語!B39</f>
        <v>0</v>
      </c>
      <c r="AC20" s="512"/>
      <c r="AD20" s="513"/>
      <c r="AE20" s="513"/>
      <c r="AF20" s="513"/>
      <c r="AG20" s="514"/>
      <c r="AH20" s="511">
        <f t="shared" si="2"/>
        <v>0</v>
      </c>
      <c r="AN20" s="511">
        <f>理科!A39</f>
        <v>17</v>
      </c>
      <c r="AO20" s="515">
        <f>国語!B39</f>
        <v>0</v>
      </c>
      <c r="AP20" s="512"/>
      <c r="AQ20" s="513"/>
      <c r="AR20" s="513"/>
      <c r="AS20" s="513"/>
      <c r="AT20" s="514"/>
      <c r="AU20" s="511">
        <f t="shared" si="3"/>
        <v>0</v>
      </c>
    </row>
    <row r="21" spans="1:47" ht="16.2" customHeight="1" x14ac:dyDescent="0.2">
      <c r="A21" s="511">
        <f>国語!A40</f>
        <v>18</v>
      </c>
      <c r="B21" s="515">
        <f>国語!B40</f>
        <v>0</v>
      </c>
      <c r="C21" s="512"/>
      <c r="D21" s="513"/>
      <c r="E21" s="513"/>
      <c r="F21" s="513"/>
      <c r="G21" s="514"/>
      <c r="H21" s="511">
        <f t="shared" si="1"/>
        <v>0</v>
      </c>
      <c r="N21" s="511">
        <f>社会!A40</f>
        <v>18</v>
      </c>
      <c r="O21" s="515">
        <f>国語!B40</f>
        <v>0</v>
      </c>
      <c r="P21" s="512"/>
      <c r="Q21" s="513"/>
      <c r="R21" s="513"/>
      <c r="S21" s="513"/>
      <c r="T21" s="514"/>
      <c r="U21" s="511">
        <f t="shared" si="0"/>
        <v>0</v>
      </c>
      <c r="AA21" s="511">
        <f>算数!A40</f>
        <v>18</v>
      </c>
      <c r="AB21" s="515">
        <f>国語!B40</f>
        <v>0</v>
      </c>
      <c r="AC21" s="512"/>
      <c r="AD21" s="513"/>
      <c r="AE21" s="513"/>
      <c r="AF21" s="513"/>
      <c r="AG21" s="514"/>
      <c r="AH21" s="511">
        <f t="shared" si="2"/>
        <v>0</v>
      </c>
      <c r="AN21" s="511">
        <f>理科!A40</f>
        <v>18</v>
      </c>
      <c r="AO21" s="515">
        <f>国語!B40</f>
        <v>0</v>
      </c>
      <c r="AP21" s="512"/>
      <c r="AQ21" s="513"/>
      <c r="AR21" s="513"/>
      <c r="AS21" s="513"/>
      <c r="AT21" s="514"/>
      <c r="AU21" s="511">
        <f t="shared" si="3"/>
        <v>0</v>
      </c>
    </row>
    <row r="22" spans="1:47" ht="16.2" customHeight="1" x14ac:dyDescent="0.2">
      <c r="A22" s="511">
        <f>国語!A41</f>
        <v>19</v>
      </c>
      <c r="B22" s="515">
        <f>国語!B41</f>
        <v>0</v>
      </c>
      <c r="C22" s="512"/>
      <c r="D22" s="513"/>
      <c r="E22" s="513"/>
      <c r="F22" s="513"/>
      <c r="G22" s="514"/>
      <c r="H22" s="511">
        <f t="shared" si="1"/>
        <v>0</v>
      </c>
      <c r="N22" s="511">
        <f>社会!A41</f>
        <v>19</v>
      </c>
      <c r="O22" s="515">
        <f>国語!B41</f>
        <v>0</v>
      </c>
      <c r="P22" s="512"/>
      <c r="Q22" s="513"/>
      <c r="R22" s="513"/>
      <c r="S22" s="513"/>
      <c r="T22" s="514"/>
      <c r="U22" s="511">
        <f t="shared" si="0"/>
        <v>0</v>
      </c>
      <c r="AA22" s="511">
        <f>算数!A41</f>
        <v>19</v>
      </c>
      <c r="AB22" s="515">
        <f>国語!B41</f>
        <v>0</v>
      </c>
      <c r="AC22" s="512"/>
      <c r="AD22" s="513"/>
      <c r="AE22" s="513"/>
      <c r="AF22" s="513"/>
      <c r="AG22" s="514"/>
      <c r="AH22" s="511">
        <f t="shared" si="2"/>
        <v>0</v>
      </c>
      <c r="AN22" s="511">
        <f>理科!A41</f>
        <v>19</v>
      </c>
      <c r="AO22" s="515">
        <f>国語!B41</f>
        <v>0</v>
      </c>
      <c r="AP22" s="512"/>
      <c r="AQ22" s="513"/>
      <c r="AR22" s="513"/>
      <c r="AS22" s="513"/>
      <c r="AT22" s="514"/>
      <c r="AU22" s="511">
        <f t="shared" si="3"/>
        <v>0</v>
      </c>
    </row>
    <row r="23" spans="1:47" ht="16.2" customHeight="1" thickBot="1" x14ac:dyDescent="0.25">
      <c r="A23" s="516">
        <f>国語!A42</f>
        <v>20</v>
      </c>
      <c r="B23" s="517">
        <f>国語!B42</f>
        <v>0</v>
      </c>
      <c r="C23" s="518"/>
      <c r="D23" s="519"/>
      <c r="E23" s="519"/>
      <c r="F23" s="519"/>
      <c r="G23" s="520"/>
      <c r="H23" s="526">
        <f t="shared" si="1"/>
        <v>0</v>
      </c>
      <c r="N23" s="516">
        <f>社会!A42</f>
        <v>20</v>
      </c>
      <c r="O23" s="517">
        <f>国語!B42</f>
        <v>0</v>
      </c>
      <c r="P23" s="518"/>
      <c r="Q23" s="519"/>
      <c r="R23" s="519"/>
      <c r="S23" s="519"/>
      <c r="T23" s="520"/>
      <c r="U23" s="526">
        <f t="shared" si="0"/>
        <v>0</v>
      </c>
      <c r="AA23" s="516">
        <f>算数!A42</f>
        <v>20</v>
      </c>
      <c r="AB23" s="517">
        <f>国語!B42</f>
        <v>0</v>
      </c>
      <c r="AC23" s="518"/>
      <c r="AD23" s="519"/>
      <c r="AE23" s="519"/>
      <c r="AF23" s="519"/>
      <c r="AG23" s="520"/>
      <c r="AH23" s="526">
        <f t="shared" si="2"/>
        <v>0</v>
      </c>
      <c r="AN23" s="516">
        <f>理科!A42</f>
        <v>20</v>
      </c>
      <c r="AO23" s="517">
        <f>国語!B42</f>
        <v>0</v>
      </c>
      <c r="AP23" s="518"/>
      <c r="AQ23" s="519"/>
      <c r="AR23" s="519"/>
      <c r="AS23" s="519"/>
      <c r="AT23" s="520"/>
      <c r="AU23" s="526">
        <f t="shared" si="3"/>
        <v>0</v>
      </c>
    </row>
    <row r="24" spans="1:47" ht="16.2" customHeight="1" x14ac:dyDescent="0.2">
      <c r="A24" s="521">
        <f>国語!A43</f>
        <v>21</v>
      </c>
      <c r="B24" s="522">
        <f>国語!B43</f>
        <v>0</v>
      </c>
      <c r="C24" s="523"/>
      <c r="D24" s="524"/>
      <c r="E24" s="524"/>
      <c r="F24" s="524"/>
      <c r="G24" s="525"/>
      <c r="H24" s="521">
        <f t="shared" si="1"/>
        <v>0</v>
      </c>
      <c r="N24" s="521">
        <f>社会!A43</f>
        <v>21</v>
      </c>
      <c r="O24" s="522">
        <f>国語!B43</f>
        <v>0</v>
      </c>
      <c r="P24" s="523"/>
      <c r="Q24" s="524"/>
      <c r="R24" s="524"/>
      <c r="S24" s="524"/>
      <c r="T24" s="525"/>
      <c r="U24" s="521">
        <f t="shared" si="0"/>
        <v>0</v>
      </c>
      <c r="AA24" s="521">
        <f>算数!A43</f>
        <v>21</v>
      </c>
      <c r="AB24" s="522">
        <f>国語!B43</f>
        <v>0</v>
      </c>
      <c r="AC24" s="523"/>
      <c r="AD24" s="524"/>
      <c r="AE24" s="524"/>
      <c r="AF24" s="524"/>
      <c r="AG24" s="525"/>
      <c r="AH24" s="521">
        <f t="shared" si="2"/>
        <v>0</v>
      </c>
      <c r="AN24" s="521">
        <f>理科!A43</f>
        <v>21</v>
      </c>
      <c r="AO24" s="522">
        <f>国語!B43</f>
        <v>0</v>
      </c>
      <c r="AP24" s="523"/>
      <c r="AQ24" s="524"/>
      <c r="AR24" s="524"/>
      <c r="AS24" s="524"/>
      <c r="AT24" s="525"/>
      <c r="AU24" s="521">
        <f t="shared" si="3"/>
        <v>0</v>
      </c>
    </row>
    <row r="25" spans="1:47" ht="16.2" customHeight="1" x14ac:dyDescent="0.2">
      <c r="A25" s="511">
        <f>国語!A44</f>
        <v>22</v>
      </c>
      <c r="B25" s="515">
        <f>国語!B44</f>
        <v>0</v>
      </c>
      <c r="C25" s="512"/>
      <c r="D25" s="513"/>
      <c r="E25" s="513"/>
      <c r="F25" s="513"/>
      <c r="G25" s="514"/>
      <c r="H25" s="511">
        <f t="shared" si="1"/>
        <v>0</v>
      </c>
      <c r="N25" s="511">
        <f>社会!A44</f>
        <v>22</v>
      </c>
      <c r="O25" s="515">
        <f>国語!B44</f>
        <v>0</v>
      </c>
      <c r="P25" s="512"/>
      <c r="Q25" s="513"/>
      <c r="R25" s="513"/>
      <c r="S25" s="513"/>
      <c r="T25" s="514"/>
      <c r="U25" s="511">
        <f t="shared" si="0"/>
        <v>0</v>
      </c>
      <c r="AA25" s="511">
        <f>算数!A44</f>
        <v>22</v>
      </c>
      <c r="AB25" s="515">
        <f>国語!B44</f>
        <v>0</v>
      </c>
      <c r="AC25" s="512"/>
      <c r="AD25" s="513"/>
      <c r="AE25" s="513"/>
      <c r="AF25" s="513"/>
      <c r="AG25" s="514"/>
      <c r="AH25" s="511">
        <f t="shared" si="2"/>
        <v>0</v>
      </c>
      <c r="AN25" s="511">
        <f>理科!A44</f>
        <v>22</v>
      </c>
      <c r="AO25" s="515">
        <f>国語!B44</f>
        <v>0</v>
      </c>
      <c r="AP25" s="512"/>
      <c r="AQ25" s="513"/>
      <c r="AR25" s="513"/>
      <c r="AS25" s="513"/>
      <c r="AT25" s="514"/>
      <c r="AU25" s="511">
        <f t="shared" si="3"/>
        <v>0</v>
      </c>
    </row>
    <row r="26" spans="1:47" ht="16.2" customHeight="1" x14ac:dyDescent="0.2">
      <c r="A26" s="511">
        <f>国語!A45</f>
        <v>23</v>
      </c>
      <c r="B26" s="515">
        <f>国語!B45</f>
        <v>0</v>
      </c>
      <c r="C26" s="512"/>
      <c r="D26" s="513"/>
      <c r="E26" s="513"/>
      <c r="F26" s="513"/>
      <c r="G26" s="514"/>
      <c r="H26" s="511">
        <f t="shared" si="1"/>
        <v>0</v>
      </c>
      <c r="N26" s="511">
        <f>社会!A45</f>
        <v>23</v>
      </c>
      <c r="O26" s="515">
        <f>国語!B45</f>
        <v>0</v>
      </c>
      <c r="P26" s="512"/>
      <c r="Q26" s="513"/>
      <c r="R26" s="513"/>
      <c r="S26" s="513"/>
      <c r="T26" s="514"/>
      <c r="U26" s="511">
        <f t="shared" si="0"/>
        <v>0</v>
      </c>
      <c r="AA26" s="511">
        <f>算数!A45</f>
        <v>23</v>
      </c>
      <c r="AB26" s="515">
        <f>国語!B45</f>
        <v>0</v>
      </c>
      <c r="AC26" s="512"/>
      <c r="AD26" s="513"/>
      <c r="AE26" s="513"/>
      <c r="AF26" s="513"/>
      <c r="AG26" s="514"/>
      <c r="AH26" s="511">
        <f t="shared" si="2"/>
        <v>0</v>
      </c>
      <c r="AN26" s="511">
        <f>理科!A45</f>
        <v>23</v>
      </c>
      <c r="AO26" s="515">
        <f>国語!B45</f>
        <v>0</v>
      </c>
      <c r="AP26" s="512"/>
      <c r="AQ26" s="513"/>
      <c r="AR26" s="513"/>
      <c r="AS26" s="513"/>
      <c r="AT26" s="514"/>
      <c r="AU26" s="511">
        <f t="shared" si="3"/>
        <v>0</v>
      </c>
    </row>
    <row r="27" spans="1:47" ht="16.2" customHeight="1" x14ac:dyDescent="0.2">
      <c r="A27" s="511">
        <f>国語!A46</f>
        <v>24</v>
      </c>
      <c r="B27" s="515">
        <f>国語!B46</f>
        <v>0</v>
      </c>
      <c r="C27" s="512"/>
      <c r="D27" s="513"/>
      <c r="E27" s="513"/>
      <c r="F27" s="513"/>
      <c r="G27" s="514"/>
      <c r="H27" s="511">
        <f t="shared" si="1"/>
        <v>0</v>
      </c>
      <c r="N27" s="511">
        <f>社会!A46</f>
        <v>24</v>
      </c>
      <c r="O27" s="515">
        <f>国語!B46</f>
        <v>0</v>
      </c>
      <c r="P27" s="512"/>
      <c r="Q27" s="513"/>
      <c r="R27" s="513"/>
      <c r="S27" s="513"/>
      <c r="T27" s="514"/>
      <c r="U27" s="511">
        <f t="shared" si="0"/>
        <v>0</v>
      </c>
      <c r="AA27" s="511">
        <f>算数!A46</f>
        <v>24</v>
      </c>
      <c r="AB27" s="515">
        <f>国語!B46</f>
        <v>0</v>
      </c>
      <c r="AC27" s="512"/>
      <c r="AD27" s="513"/>
      <c r="AE27" s="513"/>
      <c r="AF27" s="513"/>
      <c r="AG27" s="514"/>
      <c r="AH27" s="511">
        <f t="shared" si="2"/>
        <v>0</v>
      </c>
      <c r="AN27" s="511">
        <f>理科!A46</f>
        <v>24</v>
      </c>
      <c r="AO27" s="515">
        <f>国語!B46</f>
        <v>0</v>
      </c>
      <c r="AP27" s="512"/>
      <c r="AQ27" s="513"/>
      <c r="AR27" s="513"/>
      <c r="AS27" s="513"/>
      <c r="AT27" s="514"/>
      <c r="AU27" s="511">
        <f t="shared" si="3"/>
        <v>0</v>
      </c>
    </row>
    <row r="28" spans="1:47" ht="16.2" customHeight="1" x14ac:dyDescent="0.2">
      <c r="A28" s="511">
        <f>国語!A47</f>
        <v>25</v>
      </c>
      <c r="B28" s="515">
        <f>国語!B47</f>
        <v>0</v>
      </c>
      <c r="C28" s="512"/>
      <c r="D28" s="513"/>
      <c r="E28" s="513"/>
      <c r="F28" s="513"/>
      <c r="G28" s="514"/>
      <c r="H28" s="511">
        <f t="shared" si="1"/>
        <v>0</v>
      </c>
      <c r="N28" s="511">
        <f>社会!A47</f>
        <v>25</v>
      </c>
      <c r="O28" s="515">
        <f>国語!B47</f>
        <v>0</v>
      </c>
      <c r="P28" s="512"/>
      <c r="Q28" s="513"/>
      <c r="R28" s="513"/>
      <c r="S28" s="513"/>
      <c r="T28" s="514"/>
      <c r="U28" s="511">
        <f t="shared" si="0"/>
        <v>0</v>
      </c>
      <c r="AA28" s="511">
        <f>算数!A47</f>
        <v>25</v>
      </c>
      <c r="AB28" s="515">
        <f>国語!B47</f>
        <v>0</v>
      </c>
      <c r="AC28" s="512"/>
      <c r="AD28" s="513"/>
      <c r="AE28" s="513"/>
      <c r="AF28" s="513"/>
      <c r="AG28" s="514"/>
      <c r="AH28" s="511">
        <f t="shared" si="2"/>
        <v>0</v>
      </c>
      <c r="AN28" s="511">
        <f>理科!A47</f>
        <v>25</v>
      </c>
      <c r="AO28" s="515">
        <f>国語!B47</f>
        <v>0</v>
      </c>
      <c r="AP28" s="512"/>
      <c r="AQ28" s="513"/>
      <c r="AR28" s="513"/>
      <c r="AS28" s="513"/>
      <c r="AT28" s="514"/>
      <c r="AU28" s="511">
        <f t="shared" si="3"/>
        <v>0</v>
      </c>
    </row>
    <row r="29" spans="1:47" ht="16.2" customHeight="1" x14ac:dyDescent="0.2">
      <c r="A29" s="511">
        <f>国語!A48</f>
        <v>26</v>
      </c>
      <c r="B29" s="515">
        <f>国語!B48</f>
        <v>0</v>
      </c>
      <c r="C29" s="512"/>
      <c r="D29" s="513"/>
      <c r="E29" s="513"/>
      <c r="F29" s="513"/>
      <c r="G29" s="514"/>
      <c r="H29" s="511">
        <f t="shared" si="1"/>
        <v>0</v>
      </c>
      <c r="N29" s="511">
        <f>社会!A48</f>
        <v>26</v>
      </c>
      <c r="O29" s="515">
        <f>国語!B48</f>
        <v>0</v>
      </c>
      <c r="P29" s="512"/>
      <c r="Q29" s="513"/>
      <c r="R29" s="513"/>
      <c r="S29" s="513"/>
      <c r="T29" s="514"/>
      <c r="U29" s="511">
        <f t="shared" si="0"/>
        <v>0</v>
      </c>
      <c r="AA29" s="511">
        <f>算数!A48</f>
        <v>26</v>
      </c>
      <c r="AB29" s="515">
        <f>国語!B48</f>
        <v>0</v>
      </c>
      <c r="AC29" s="512"/>
      <c r="AD29" s="513"/>
      <c r="AE29" s="513"/>
      <c r="AF29" s="513"/>
      <c r="AG29" s="514"/>
      <c r="AH29" s="511">
        <f t="shared" si="2"/>
        <v>0</v>
      </c>
      <c r="AN29" s="511">
        <f>理科!A48</f>
        <v>26</v>
      </c>
      <c r="AO29" s="515">
        <f>国語!B48</f>
        <v>0</v>
      </c>
      <c r="AP29" s="512"/>
      <c r="AQ29" s="513"/>
      <c r="AR29" s="513"/>
      <c r="AS29" s="513"/>
      <c r="AT29" s="514"/>
      <c r="AU29" s="511">
        <f t="shared" si="3"/>
        <v>0</v>
      </c>
    </row>
    <row r="30" spans="1:47" ht="16.2" customHeight="1" x14ac:dyDescent="0.2">
      <c r="A30" s="511">
        <f>国語!A49</f>
        <v>27</v>
      </c>
      <c r="B30" s="515">
        <f>国語!B49</f>
        <v>0</v>
      </c>
      <c r="C30" s="512"/>
      <c r="D30" s="513"/>
      <c r="E30" s="513"/>
      <c r="F30" s="513"/>
      <c r="G30" s="514"/>
      <c r="H30" s="511">
        <f t="shared" si="1"/>
        <v>0</v>
      </c>
      <c r="N30" s="511">
        <f>社会!A49</f>
        <v>27</v>
      </c>
      <c r="O30" s="515">
        <f>国語!B49</f>
        <v>0</v>
      </c>
      <c r="P30" s="512"/>
      <c r="Q30" s="513"/>
      <c r="R30" s="513"/>
      <c r="S30" s="513"/>
      <c r="T30" s="514"/>
      <c r="U30" s="511">
        <f t="shared" si="0"/>
        <v>0</v>
      </c>
      <c r="AA30" s="511">
        <f>算数!A49</f>
        <v>27</v>
      </c>
      <c r="AB30" s="515">
        <f>国語!B49</f>
        <v>0</v>
      </c>
      <c r="AC30" s="512"/>
      <c r="AD30" s="513"/>
      <c r="AE30" s="513"/>
      <c r="AF30" s="513"/>
      <c r="AG30" s="514"/>
      <c r="AH30" s="511">
        <f t="shared" si="2"/>
        <v>0</v>
      </c>
      <c r="AN30" s="511">
        <f>理科!A49</f>
        <v>27</v>
      </c>
      <c r="AO30" s="515">
        <f>国語!B49</f>
        <v>0</v>
      </c>
      <c r="AP30" s="512"/>
      <c r="AQ30" s="513"/>
      <c r="AR30" s="513"/>
      <c r="AS30" s="513"/>
      <c r="AT30" s="514"/>
      <c r="AU30" s="511">
        <f t="shared" si="3"/>
        <v>0</v>
      </c>
    </row>
    <row r="31" spans="1:47" ht="16.2" customHeight="1" x14ac:dyDescent="0.2">
      <c r="A31" s="511">
        <f>国語!A50</f>
        <v>28</v>
      </c>
      <c r="B31" s="515">
        <f>国語!B50</f>
        <v>0</v>
      </c>
      <c r="C31" s="512"/>
      <c r="D31" s="513"/>
      <c r="E31" s="513"/>
      <c r="F31" s="513"/>
      <c r="G31" s="514"/>
      <c r="H31" s="511">
        <f t="shared" si="1"/>
        <v>0</v>
      </c>
      <c r="N31" s="511">
        <f>社会!A50</f>
        <v>28</v>
      </c>
      <c r="O31" s="515">
        <f>国語!B50</f>
        <v>0</v>
      </c>
      <c r="P31" s="512"/>
      <c r="Q31" s="513"/>
      <c r="R31" s="513"/>
      <c r="S31" s="513"/>
      <c r="T31" s="514"/>
      <c r="U31" s="511">
        <f t="shared" si="0"/>
        <v>0</v>
      </c>
      <c r="AA31" s="511">
        <f>算数!A50</f>
        <v>28</v>
      </c>
      <c r="AB31" s="515">
        <f>国語!B50</f>
        <v>0</v>
      </c>
      <c r="AC31" s="512"/>
      <c r="AD31" s="513"/>
      <c r="AE31" s="513"/>
      <c r="AF31" s="513"/>
      <c r="AG31" s="514"/>
      <c r="AH31" s="511">
        <f t="shared" si="2"/>
        <v>0</v>
      </c>
      <c r="AN31" s="511">
        <f>理科!A50</f>
        <v>28</v>
      </c>
      <c r="AO31" s="515">
        <f>国語!B50</f>
        <v>0</v>
      </c>
      <c r="AP31" s="512"/>
      <c r="AQ31" s="513"/>
      <c r="AR31" s="513"/>
      <c r="AS31" s="513"/>
      <c r="AT31" s="514"/>
      <c r="AU31" s="511">
        <f t="shared" si="3"/>
        <v>0</v>
      </c>
    </row>
    <row r="32" spans="1:47" ht="16.2" customHeight="1" x14ac:dyDescent="0.2">
      <c r="A32" s="511">
        <f>国語!A51</f>
        <v>29</v>
      </c>
      <c r="B32" s="515">
        <f>国語!B51</f>
        <v>0</v>
      </c>
      <c r="C32" s="512"/>
      <c r="D32" s="513"/>
      <c r="E32" s="513"/>
      <c r="F32" s="513"/>
      <c r="G32" s="514"/>
      <c r="H32" s="511">
        <f t="shared" si="1"/>
        <v>0</v>
      </c>
      <c r="N32" s="511">
        <f>社会!A51</f>
        <v>29</v>
      </c>
      <c r="O32" s="515">
        <f>国語!B51</f>
        <v>0</v>
      </c>
      <c r="P32" s="512"/>
      <c r="Q32" s="513"/>
      <c r="R32" s="513"/>
      <c r="S32" s="513"/>
      <c r="T32" s="514"/>
      <c r="U32" s="511">
        <f t="shared" si="0"/>
        <v>0</v>
      </c>
      <c r="AA32" s="511">
        <f>算数!A51</f>
        <v>29</v>
      </c>
      <c r="AB32" s="515">
        <f>国語!B51</f>
        <v>0</v>
      </c>
      <c r="AC32" s="512"/>
      <c r="AD32" s="513"/>
      <c r="AE32" s="513"/>
      <c r="AF32" s="513"/>
      <c r="AG32" s="514"/>
      <c r="AH32" s="511">
        <f t="shared" si="2"/>
        <v>0</v>
      </c>
      <c r="AN32" s="511">
        <f>理科!A51</f>
        <v>29</v>
      </c>
      <c r="AO32" s="515">
        <f>国語!B51</f>
        <v>0</v>
      </c>
      <c r="AP32" s="512"/>
      <c r="AQ32" s="513"/>
      <c r="AR32" s="513"/>
      <c r="AS32" s="513"/>
      <c r="AT32" s="514"/>
      <c r="AU32" s="511">
        <f t="shared" si="3"/>
        <v>0</v>
      </c>
    </row>
    <row r="33" spans="1:47" ht="16.2" customHeight="1" thickBot="1" x14ac:dyDescent="0.25">
      <c r="A33" s="516">
        <f>国語!A52</f>
        <v>30</v>
      </c>
      <c r="B33" s="517">
        <f>国語!B52</f>
        <v>0</v>
      </c>
      <c r="C33" s="518"/>
      <c r="D33" s="519"/>
      <c r="E33" s="519"/>
      <c r="F33" s="519"/>
      <c r="G33" s="520"/>
      <c r="H33" s="526">
        <f t="shared" si="1"/>
        <v>0</v>
      </c>
      <c r="N33" s="516">
        <f>社会!A52</f>
        <v>30</v>
      </c>
      <c r="O33" s="517">
        <f>国語!B52</f>
        <v>0</v>
      </c>
      <c r="P33" s="518"/>
      <c r="Q33" s="519"/>
      <c r="R33" s="519"/>
      <c r="S33" s="519"/>
      <c r="T33" s="520"/>
      <c r="U33" s="526">
        <f t="shared" si="0"/>
        <v>0</v>
      </c>
      <c r="AA33" s="516">
        <f>算数!A52</f>
        <v>30</v>
      </c>
      <c r="AB33" s="517">
        <f>国語!B52</f>
        <v>0</v>
      </c>
      <c r="AC33" s="518"/>
      <c r="AD33" s="519"/>
      <c r="AE33" s="519"/>
      <c r="AF33" s="519"/>
      <c r="AG33" s="520"/>
      <c r="AH33" s="526">
        <f t="shared" si="2"/>
        <v>0</v>
      </c>
      <c r="AN33" s="516">
        <f>理科!A52</f>
        <v>30</v>
      </c>
      <c r="AO33" s="517">
        <f>国語!B52</f>
        <v>0</v>
      </c>
      <c r="AP33" s="518"/>
      <c r="AQ33" s="519"/>
      <c r="AR33" s="519"/>
      <c r="AS33" s="519"/>
      <c r="AT33" s="520"/>
      <c r="AU33" s="526">
        <f t="shared" si="3"/>
        <v>0</v>
      </c>
    </row>
    <row r="34" spans="1:47" ht="16.2" customHeight="1" x14ac:dyDescent="0.2">
      <c r="A34" s="521">
        <f>国語!A53</f>
        <v>31</v>
      </c>
      <c r="B34" s="522">
        <f>国語!B53</f>
        <v>0</v>
      </c>
      <c r="C34" s="523"/>
      <c r="D34" s="524"/>
      <c r="E34" s="524"/>
      <c r="F34" s="524"/>
      <c r="G34" s="525"/>
      <c r="H34" s="521">
        <f t="shared" si="1"/>
        <v>0</v>
      </c>
      <c r="N34" s="521">
        <f>社会!A53</f>
        <v>31</v>
      </c>
      <c r="O34" s="522">
        <f>国語!B53</f>
        <v>0</v>
      </c>
      <c r="P34" s="523"/>
      <c r="Q34" s="524"/>
      <c r="R34" s="524"/>
      <c r="S34" s="524"/>
      <c r="T34" s="525"/>
      <c r="U34" s="521">
        <f t="shared" si="0"/>
        <v>0</v>
      </c>
      <c r="AA34" s="521">
        <f>算数!A53</f>
        <v>31</v>
      </c>
      <c r="AB34" s="522">
        <f>国語!B53</f>
        <v>0</v>
      </c>
      <c r="AC34" s="523"/>
      <c r="AD34" s="524"/>
      <c r="AE34" s="524"/>
      <c r="AF34" s="524"/>
      <c r="AG34" s="525"/>
      <c r="AH34" s="521">
        <f t="shared" si="2"/>
        <v>0</v>
      </c>
      <c r="AN34" s="521">
        <f>理科!A53</f>
        <v>31</v>
      </c>
      <c r="AO34" s="522">
        <f>国語!B53</f>
        <v>0</v>
      </c>
      <c r="AP34" s="523"/>
      <c r="AQ34" s="524"/>
      <c r="AR34" s="524"/>
      <c r="AS34" s="524"/>
      <c r="AT34" s="525"/>
      <c r="AU34" s="521">
        <f t="shared" si="3"/>
        <v>0</v>
      </c>
    </row>
    <row r="35" spans="1:47" ht="16.2" customHeight="1" x14ac:dyDescent="0.2">
      <c r="A35" s="511">
        <f>国語!A54</f>
        <v>32</v>
      </c>
      <c r="B35" s="515">
        <f>国語!B54</f>
        <v>0</v>
      </c>
      <c r="C35" s="512"/>
      <c r="D35" s="513"/>
      <c r="E35" s="513"/>
      <c r="F35" s="513"/>
      <c r="G35" s="514"/>
      <c r="H35" s="511">
        <f t="shared" si="1"/>
        <v>0</v>
      </c>
      <c r="N35" s="511">
        <f>社会!A54</f>
        <v>32</v>
      </c>
      <c r="O35" s="515">
        <f>国語!B54</f>
        <v>0</v>
      </c>
      <c r="P35" s="512"/>
      <c r="Q35" s="513"/>
      <c r="R35" s="513"/>
      <c r="S35" s="513"/>
      <c r="T35" s="514"/>
      <c r="U35" s="511">
        <f t="shared" si="0"/>
        <v>0</v>
      </c>
      <c r="AA35" s="511">
        <f>算数!A54</f>
        <v>32</v>
      </c>
      <c r="AB35" s="515">
        <f>国語!B54</f>
        <v>0</v>
      </c>
      <c r="AC35" s="512"/>
      <c r="AD35" s="513"/>
      <c r="AE35" s="513"/>
      <c r="AF35" s="513"/>
      <c r="AG35" s="514"/>
      <c r="AH35" s="511">
        <f t="shared" si="2"/>
        <v>0</v>
      </c>
      <c r="AN35" s="511">
        <f>理科!A54</f>
        <v>32</v>
      </c>
      <c r="AO35" s="515">
        <f>国語!B54</f>
        <v>0</v>
      </c>
      <c r="AP35" s="512"/>
      <c r="AQ35" s="513"/>
      <c r="AR35" s="513"/>
      <c r="AS35" s="513"/>
      <c r="AT35" s="514"/>
      <c r="AU35" s="511">
        <f t="shared" si="3"/>
        <v>0</v>
      </c>
    </row>
    <row r="36" spans="1:47" ht="16.2" customHeight="1" x14ac:dyDescent="0.2">
      <c r="A36" s="511">
        <f>国語!A55</f>
        <v>33</v>
      </c>
      <c r="B36" s="515">
        <f>国語!B55</f>
        <v>0</v>
      </c>
      <c r="C36" s="512"/>
      <c r="D36" s="513"/>
      <c r="E36" s="513"/>
      <c r="F36" s="513"/>
      <c r="G36" s="514"/>
      <c r="H36" s="511">
        <f t="shared" si="1"/>
        <v>0</v>
      </c>
      <c r="N36" s="511">
        <f>社会!A55</f>
        <v>33</v>
      </c>
      <c r="O36" s="515">
        <f>国語!B55</f>
        <v>0</v>
      </c>
      <c r="P36" s="512"/>
      <c r="Q36" s="513"/>
      <c r="R36" s="513"/>
      <c r="S36" s="513"/>
      <c r="T36" s="514"/>
      <c r="U36" s="511">
        <f t="shared" si="0"/>
        <v>0</v>
      </c>
      <c r="AA36" s="511">
        <f>算数!A55</f>
        <v>33</v>
      </c>
      <c r="AB36" s="515">
        <f>国語!B55</f>
        <v>0</v>
      </c>
      <c r="AC36" s="512"/>
      <c r="AD36" s="513"/>
      <c r="AE36" s="513"/>
      <c r="AF36" s="513"/>
      <c r="AG36" s="514"/>
      <c r="AH36" s="511">
        <f t="shared" si="2"/>
        <v>0</v>
      </c>
      <c r="AN36" s="511">
        <f>理科!A55</f>
        <v>33</v>
      </c>
      <c r="AO36" s="515">
        <f>国語!B55</f>
        <v>0</v>
      </c>
      <c r="AP36" s="512"/>
      <c r="AQ36" s="513"/>
      <c r="AR36" s="513"/>
      <c r="AS36" s="513"/>
      <c r="AT36" s="514"/>
      <c r="AU36" s="511">
        <f t="shared" si="3"/>
        <v>0</v>
      </c>
    </row>
    <row r="37" spans="1:47" ht="16.2" customHeight="1" x14ac:dyDescent="0.2">
      <c r="A37" s="511">
        <f>国語!A56</f>
        <v>34</v>
      </c>
      <c r="B37" s="515">
        <f>国語!B56</f>
        <v>0</v>
      </c>
      <c r="C37" s="512"/>
      <c r="D37" s="513"/>
      <c r="E37" s="513"/>
      <c r="F37" s="513"/>
      <c r="G37" s="514"/>
      <c r="H37" s="511">
        <f t="shared" si="1"/>
        <v>0</v>
      </c>
      <c r="N37" s="511">
        <f>社会!A56</f>
        <v>34</v>
      </c>
      <c r="O37" s="515">
        <f>国語!B56</f>
        <v>0</v>
      </c>
      <c r="P37" s="512"/>
      <c r="Q37" s="513"/>
      <c r="R37" s="513"/>
      <c r="S37" s="513"/>
      <c r="T37" s="514"/>
      <c r="U37" s="511">
        <f t="shared" si="0"/>
        <v>0</v>
      </c>
      <c r="AA37" s="511">
        <f>算数!A56</f>
        <v>34</v>
      </c>
      <c r="AB37" s="515">
        <f>国語!B56</f>
        <v>0</v>
      </c>
      <c r="AC37" s="512"/>
      <c r="AD37" s="513"/>
      <c r="AE37" s="513"/>
      <c r="AF37" s="513"/>
      <c r="AG37" s="514"/>
      <c r="AH37" s="511">
        <f t="shared" si="2"/>
        <v>0</v>
      </c>
      <c r="AN37" s="511">
        <f>理科!A56</f>
        <v>34</v>
      </c>
      <c r="AO37" s="515">
        <f>国語!B56</f>
        <v>0</v>
      </c>
      <c r="AP37" s="512"/>
      <c r="AQ37" s="513"/>
      <c r="AR37" s="513"/>
      <c r="AS37" s="513"/>
      <c r="AT37" s="514"/>
      <c r="AU37" s="511">
        <f t="shared" si="3"/>
        <v>0</v>
      </c>
    </row>
    <row r="38" spans="1:47" ht="16.2" customHeight="1" x14ac:dyDescent="0.2">
      <c r="A38" s="511">
        <f>国語!A57</f>
        <v>35</v>
      </c>
      <c r="B38" s="515">
        <f>国語!B57</f>
        <v>0</v>
      </c>
      <c r="C38" s="512"/>
      <c r="D38" s="513"/>
      <c r="E38" s="513"/>
      <c r="F38" s="513"/>
      <c r="G38" s="514"/>
      <c r="H38" s="511">
        <f t="shared" si="1"/>
        <v>0</v>
      </c>
      <c r="N38" s="511">
        <f>社会!A57</f>
        <v>35</v>
      </c>
      <c r="O38" s="515">
        <f>国語!B57</f>
        <v>0</v>
      </c>
      <c r="P38" s="512"/>
      <c r="Q38" s="513"/>
      <c r="R38" s="513"/>
      <c r="S38" s="513"/>
      <c r="T38" s="514"/>
      <c r="U38" s="511">
        <f t="shared" si="0"/>
        <v>0</v>
      </c>
      <c r="AA38" s="511">
        <f>算数!A57</f>
        <v>35</v>
      </c>
      <c r="AB38" s="515">
        <f>国語!B57</f>
        <v>0</v>
      </c>
      <c r="AC38" s="512"/>
      <c r="AD38" s="513"/>
      <c r="AE38" s="513"/>
      <c r="AF38" s="513"/>
      <c r="AG38" s="514"/>
      <c r="AH38" s="511">
        <f t="shared" si="2"/>
        <v>0</v>
      </c>
      <c r="AN38" s="511">
        <f>理科!A57</f>
        <v>35</v>
      </c>
      <c r="AO38" s="515">
        <f>国語!B57</f>
        <v>0</v>
      </c>
      <c r="AP38" s="512"/>
      <c r="AQ38" s="513"/>
      <c r="AR38" s="513"/>
      <c r="AS38" s="513"/>
      <c r="AT38" s="514"/>
      <c r="AU38" s="511">
        <f t="shared" si="3"/>
        <v>0</v>
      </c>
    </row>
    <row r="39" spans="1:47" ht="16.2" customHeight="1" x14ac:dyDescent="0.2">
      <c r="A39" s="511">
        <f>国語!A58</f>
        <v>36</v>
      </c>
      <c r="B39" s="515">
        <f>国語!B58</f>
        <v>0</v>
      </c>
      <c r="C39" s="512"/>
      <c r="D39" s="513"/>
      <c r="E39" s="513"/>
      <c r="F39" s="513"/>
      <c r="G39" s="514"/>
      <c r="H39" s="511">
        <f t="shared" si="1"/>
        <v>0</v>
      </c>
      <c r="N39" s="511">
        <f>社会!A58</f>
        <v>36</v>
      </c>
      <c r="O39" s="515">
        <f>国語!B58</f>
        <v>0</v>
      </c>
      <c r="P39" s="512"/>
      <c r="Q39" s="513"/>
      <c r="R39" s="513"/>
      <c r="S39" s="513"/>
      <c r="T39" s="514"/>
      <c r="U39" s="511">
        <f t="shared" si="0"/>
        <v>0</v>
      </c>
      <c r="AA39" s="511">
        <f>算数!A58</f>
        <v>36</v>
      </c>
      <c r="AB39" s="515">
        <f>国語!B58</f>
        <v>0</v>
      </c>
      <c r="AC39" s="512"/>
      <c r="AD39" s="513"/>
      <c r="AE39" s="513"/>
      <c r="AF39" s="513"/>
      <c r="AG39" s="514"/>
      <c r="AH39" s="511">
        <f t="shared" si="2"/>
        <v>0</v>
      </c>
      <c r="AN39" s="511">
        <f>理科!A58</f>
        <v>36</v>
      </c>
      <c r="AO39" s="515">
        <f>国語!B58</f>
        <v>0</v>
      </c>
      <c r="AP39" s="512"/>
      <c r="AQ39" s="513"/>
      <c r="AR39" s="513"/>
      <c r="AS39" s="513"/>
      <c r="AT39" s="514"/>
      <c r="AU39" s="511">
        <f t="shared" si="3"/>
        <v>0</v>
      </c>
    </row>
    <row r="40" spans="1:47" ht="16.2" customHeight="1" x14ac:dyDescent="0.2">
      <c r="A40" s="511">
        <f>国語!A59</f>
        <v>37</v>
      </c>
      <c r="B40" s="515">
        <f>国語!B59</f>
        <v>0</v>
      </c>
      <c r="C40" s="512"/>
      <c r="D40" s="513"/>
      <c r="E40" s="513"/>
      <c r="F40" s="513"/>
      <c r="G40" s="514"/>
      <c r="H40" s="511">
        <f t="shared" si="1"/>
        <v>0</v>
      </c>
      <c r="N40" s="511">
        <f>社会!A59</f>
        <v>37</v>
      </c>
      <c r="O40" s="515">
        <f>国語!B59</f>
        <v>0</v>
      </c>
      <c r="P40" s="512"/>
      <c r="Q40" s="513"/>
      <c r="R40" s="513"/>
      <c r="S40" s="513"/>
      <c r="T40" s="514"/>
      <c r="U40" s="511">
        <f t="shared" si="0"/>
        <v>0</v>
      </c>
      <c r="AA40" s="511">
        <f>算数!A59</f>
        <v>37</v>
      </c>
      <c r="AB40" s="515">
        <f>国語!B59</f>
        <v>0</v>
      </c>
      <c r="AC40" s="512"/>
      <c r="AD40" s="513"/>
      <c r="AE40" s="513"/>
      <c r="AF40" s="513"/>
      <c r="AG40" s="514"/>
      <c r="AH40" s="511">
        <f t="shared" si="2"/>
        <v>0</v>
      </c>
      <c r="AN40" s="511">
        <f>理科!A59</f>
        <v>37</v>
      </c>
      <c r="AO40" s="515">
        <f>国語!B59</f>
        <v>0</v>
      </c>
      <c r="AP40" s="512"/>
      <c r="AQ40" s="513"/>
      <c r="AR40" s="513"/>
      <c r="AS40" s="513"/>
      <c r="AT40" s="514"/>
      <c r="AU40" s="511">
        <f t="shared" si="3"/>
        <v>0</v>
      </c>
    </row>
    <row r="41" spans="1:47" ht="16.2" customHeight="1" x14ac:dyDescent="0.2">
      <c r="A41" s="511">
        <f>国語!A60</f>
        <v>38</v>
      </c>
      <c r="B41" s="515">
        <f>国語!B60</f>
        <v>0</v>
      </c>
      <c r="C41" s="512"/>
      <c r="D41" s="513"/>
      <c r="E41" s="513"/>
      <c r="F41" s="513"/>
      <c r="G41" s="514"/>
      <c r="H41" s="511">
        <f t="shared" si="1"/>
        <v>0</v>
      </c>
      <c r="N41" s="511">
        <f>社会!A60</f>
        <v>38</v>
      </c>
      <c r="O41" s="515">
        <f>国語!B60</f>
        <v>0</v>
      </c>
      <c r="P41" s="512"/>
      <c r="Q41" s="513"/>
      <c r="R41" s="513"/>
      <c r="S41" s="513"/>
      <c r="T41" s="514"/>
      <c r="U41" s="511">
        <f t="shared" si="0"/>
        <v>0</v>
      </c>
      <c r="AA41" s="511">
        <f>算数!A60</f>
        <v>38</v>
      </c>
      <c r="AB41" s="515">
        <f>国語!B60</f>
        <v>0</v>
      </c>
      <c r="AC41" s="512"/>
      <c r="AD41" s="513"/>
      <c r="AE41" s="513"/>
      <c r="AF41" s="513"/>
      <c r="AG41" s="514"/>
      <c r="AH41" s="511">
        <f t="shared" si="2"/>
        <v>0</v>
      </c>
      <c r="AN41" s="511">
        <f>理科!A60</f>
        <v>38</v>
      </c>
      <c r="AO41" s="515">
        <f>国語!B60</f>
        <v>0</v>
      </c>
      <c r="AP41" s="512"/>
      <c r="AQ41" s="513"/>
      <c r="AR41" s="513"/>
      <c r="AS41" s="513"/>
      <c r="AT41" s="514"/>
      <c r="AU41" s="511">
        <f t="shared" si="3"/>
        <v>0</v>
      </c>
    </row>
    <row r="42" spans="1:47" ht="16.2" customHeight="1" x14ac:dyDescent="0.2">
      <c r="A42" s="511">
        <f>国語!A61</f>
        <v>39</v>
      </c>
      <c r="B42" s="515">
        <f>国語!B61</f>
        <v>0</v>
      </c>
      <c r="C42" s="512"/>
      <c r="D42" s="513"/>
      <c r="E42" s="513"/>
      <c r="F42" s="513"/>
      <c r="G42" s="514"/>
      <c r="H42" s="511">
        <f t="shared" si="1"/>
        <v>0</v>
      </c>
      <c r="N42" s="511">
        <f>社会!A61</f>
        <v>39</v>
      </c>
      <c r="O42" s="515">
        <f>国語!B61</f>
        <v>0</v>
      </c>
      <c r="P42" s="512"/>
      <c r="Q42" s="513"/>
      <c r="R42" s="513"/>
      <c r="S42" s="513"/>
      <c r="T42" s="514"/>
      <c r="U42" s="511">
        <f t="shared" si="0"/>
        <v>0</v>
      </c>
      <c r="AA42" s="511">
        <f>算数!A61</f>
        <v>39</v>
      </c>
      <c r="AB42" s="515">
        <f>国語!B61</f>
        <v>0</v>
      </c>
      <c r="AC42" s="512"/>
      <c r="AD42" s="513"/>
      <c r="AE42" s="513"/>
      <c r="AF42" s="513"/>
      <c r="AG42" s="514"/>
      <c r="AH42" s="511">
        <f t="shared" si="2"/>
        <v>0</v>
      </c>
      <c r="AN42" s="511">
        <f>理科!A61</f>
        <v>39</v>
      </c>
      <c r="AO42" s="515">
        <f>国語!B61</f>
        <v>0</v>
      </c>
      <c r="AP42" s="512"/>
      <c r="AQ42" s="513"/>
      <c r="AR42" s="513"/>
      <c r="AS42" s="513"/>
      <c r="AT42" s="514"/>
      <c r="AU42" s="511">
        <f t="shared" si="3"/>
        <v>0</v>
      </c>
    </row>
    <row r="43" spans="1:47" ht="16.2" customHeight="1" x14ac:dyDescent="0.2">
      <c r="A43" s="511">
        <f>国語!A62</f>
        <v>40</v>
      </c>
      <c r="B43" s="515">
        <f>国語!B62</f>
        <v>0</v>
      </c>
      <c r="C43" s="512"/>
      <c r="D43" s="513"/>
      <c r="E43" s="513"/>
      <c r="F43" s="513"/>
      <c r="G43" s="514"/>
      <c r="H43" s="511">
        <f t="shared" si="1"/>
        <v>0</v>
      </c>
      <c r="N43" s="511">
        <f>社会!A62</f>
        <v>40</v>
      </c>
      <c r="O43" s="515">
        <f>国語!B62</f>
        <v>0</v>
      </c>
      <c r="P43" s="512"/>
      <c r="Q43" s="513"/>
      <c r="R43" s="513"/>
      <c r="S43" s="513"/>
      <c r="T43" s="514"/>
      <c r="U43" s="511">
        <f t="shared" si="0"/>
        <v>0</v>
      </c>
      <c r="AA43" s="511">
        <f>算数!A62</f>
        <v>40</v>
      </c>
      <c r="AB43" s="515">
        <f>国語!B62</f>
        <v>0</v>
      </c>
      <c r="AC43" s="512"/>
      <c r="AD43" s="513"/>
      <c r="AE43" s="513"/>
      <c r="AF43" s="513"/>
      <c r="AG43" s="514"/>
      <c r="AH43" s="511">
        <f t="shared" si="2"/>
        <v>0</v>
      </c>
      <c r="AN43" s="511">
        <f>理科!A62</f>
        <v>40</v>
      </c>
      <c r="AO43" s="515">
        <f>国語!B62</f>
        <v>0</v>
      </c>
      <c r="AP43" s="512"/>
      <c r="AQ43" s="513"/>
      <c r="AR43" s="513"/>
      <c r="AS43" s="513"/>
      <c r="AT43" s="514"/>
      <c r="AU43" s="511">
        <f t="shared" si="3"/>
        <v>0</v>
      </c>
    </row>
    <row r="44" spans="1:47" ht="17.25" customHeight="1" x14ac:dyDescent="0.2">
      <c r="A44" s="527"/>
      <c r="B44" s="527"/>
      <c r="C44" s="527"/>
      <c r="D44" s="527"/>
      <c r="E44" s="527"/>
      <c r="F44" s="951" t="s">
        <v>352</v>
      </c>
      <c r="G44" s="952"/>
      <c r="H44" s="952"/>
      <c r="N44" s="527"/>
      <c r="O44" s="527"/>
      <c r="P44" s="527"/>
      <c r="Q44" s="527"/>
      <c r="R44" s="527"/>
      <c r="S44" s="951" t="s">
        <v>352</v>
      </c>
      <c r="T44" s="952"/>
      <c r="U44" s="952"/>
      <c r="AA44" s="527"/>
      <c r="AB44" s="527"/>
      <c r="AC44" s="527"/>
      <c r="AD44" s="527"/>
      <c r="AE44" s="527"/>
      <c r="AF44" s="951" t="s">
        <v>352</v>
      </c>
      <c r="AG44" s="952"/>
      <c r="AH44" s="952"/>
      <c r="AN44" s="527"/>
      <c r="AO44" s="527"/>
      <c r="AP44" s="527"/>
      <c r="AQ44" s="527"/>
      <c r="AR44" s="527"/>
      <c r="AS44" s="951" t="s">
        <v>352</v>
      </c>
      <c r="AT44" s="952"/>
      <c r="AU44" s="952"/>
    </row>
    <row r="45" spans="1:47" ht="16.8" customHeight="1" x14ac:dyDescent="0.2">
      <c r="A45" s="528"/>
      <c r="B45" s="528"/>
      <c r="C45" s="953" t="s">
        <v>353</v>
      </c>
      <c r="D45" s="953"/>
      <c r="E45" s="953"/>
      <c r="F45" s="953"/>
      <c r="G45" s="529"/>
      <c r="H45" s="529"/>
      <c r="N45" s="528"/>
      <c r="O45" s="528"/>
      <c r="P45" s="953" t="s">
        <v>353</v>
      </c>
      <c r="Q45" s="953"/>
      <c r="R45" s="953"/>
      <c r="S45" s="953"/>
      <c r="T45" s="529"/>
      <c r="U45" s="529"/>
      <c r="AA45" s="528"/>
      <c r="AB45" s="528"/>
      <c r="AC45" s="953" t="s">
        <v>353</v>
      </c>
      <c r="AD45" s="953"/>
      <c r="AE45" s="953"/>
      <c r="AF45" s="953"/>
      <c r="AG45" s="529"/>
      <c r="AH45" s="529"/>
      <c r="AN45" s="528"/>
      <c r="AO45" s="528"/>
      <c r="AP45" s="953" t="s">
        <v>353</v>
      </c>
      <c r="AQ45" s="953"/>
      <c r="AR45" s="953"/>
      <c r="AS45" s="953"/>
      <c r="AT45" s="529"/>
      <c r="AU45" s="529"/>
    </row>
    <row r="46" spans="1:47" ht="17.25" customHeight="1" x14ac:dyDescent="0.2">
      <c r="A46" s="955" t="s">
        <v>354</v>
      </c>
      <c r="B46" s="530"/>
      <c r="C46" s="512" t="s">
        <v>57</v>
      </c>
      <c r="D46" s="513" t="s">
        <v>58</v>
      </c>
      <c r="E46" s="513" t="s">
        <v>59</v>
      </c>
      <c r="F46" s="513" t="s">
        <v>60</v>
      </c>
      <c r="G46" s="514" t="s">
        <v>61</v>
      </c>
      <c r="H46" s="528"/>
      <c r="N46" s="955" t="s">
        <v>354</v>
      </c>
      <c r="O46" s="530"/>
      <c r="P46" s="512" t="s">
        <v>57</v>
      </c>
      <c r="Q46" s="513" t="s">
        <v>58</v>
      </c>
      <c r="R46" s="513" t="s">
        <v>59</v>
      </c>
      <c r="S46" s="513" t="s">
        <v>60</v>
      </c>
      <c r="T46" s="514" t="s">
        <v>61</v>
      </c>
      <c r="U46" s="528"/>
      <c r="AA46" s="955" t="s">
        <v>354</v>
      </c>
      <c r="AB46" s="530"/>
      <c r="AC46" s="512" t="s">
        <v>57</v>
      </c>
      <c r="AD46" s="513" t="s">
        <v>58</v>
      </c>
      <c r="AE46" s="513" t="s">
        <v>59</v>
      </c>
      <c r="AF46" s="513" t="s">
        <v>60</v>
      </c>
      <c r="AG46" s="514" t="s">
        <v>61</v>
      </c>
      <c r="AH46" s="528"/>
      <c r="AN46" s="955" t="s">
        <v>354</v>
      </c>
      <c r="AO46" s="530"/>
      <c r="AP46" s="512" t="s">
        <v>57</v>
      </c>
      <c r="AQ46" s="513" t="s">
        <v>58</v>
      </c>
      <c r="AR46" s="513" t="s">
        <v>59</v>
      </c>
      <c r="AS46" s="513" t="s">
        <v>60</v>
      </c>
      <c r="AT46" s="514" t="s">
        <v>61</v>
      </c>
      <c r="AU46" s="528"/>
    </row>
    <row r="47" spans="1:47" ht="17.25" customHeight="1" x14ac:dyDescent="0.2">
      <c r="A47" s="956"/>
      <c r="B47" s="511" t="s">
        <v>349</v>
      </c>
      <c r="C47" s="531">
        <f>COUNTIF(C4:C43,"=ア")/$A$48*100</f>
        <v>0</v>
      </c>
      <c r="D47" s="532">
        <f>COUNTIF(D4:D43,"=ア")/$A$48*100</f>
        <v>0</v>
      </c>
      <c r="E47" s="532">
        <f>COUNTIF(E4:E43,"=ア")/$A$48*100</f>
        <v>0</v>
      </c>
      <c r="F47" s="532">
        <f>COUNTIF(F4:F43,"=ア")/$A$48*100</f>
        <v>0</v>
      </c>
      <c r="G47" s="533">
        <f>COUNTIF(G4:G43,"=ア")/$A$48*100</f>
        <v>0</v>
      </c>
      <c r="H47" s="528"/>
      <c r="I47" s="957" t="s">
        <v>355</v>
      </c>
      <c r="J47" s="957"/>
      <c r="K47" s="957"/>
      <c r="L47" s="957"/>
      <c r="M47" s="957"/>
      <c r="N47" s="956"/>
      <c r="O47" s="511" t="s">
        <v>349</v>
      </c>
      <c r="P47" s="531">
        <f>COUNTIF(P4:P43,"=ア")/$N$48*100</f>
        <v>0</v>
      </c>
      <c r="Q47" s="532">
        <f>COUNTIF(Q4:Q43,"=ア")/$N$48*100</f>
        <v>0</v>
      </c>
      <c r="R47" s="532">
        <f>COUNTIF(R4:R43,"=ア")/$N$48*100</f>
        <v>0</v>
      </c>
      <c r="S47" s="532">
        <f>COUNTIF(S4:S43,"=ア")/$N$48*100</f>
        <v>0</v>
      </c>
      <c r="T47" s="533">
        <f>COUNTIF(T4:T43,"=ア")/$N$48*100</f>
        <v>0</v>
      </c>
      <c r="U47" s="528"/>
      <c r="AA47" s="956"/>
      <c r="AB47" s="511" t="s">
        <v>349</v>
      </c>
      <c r="AC47" s="531">
        <f>COUNTIF(AC4:AC43,"=ア")/$AA$48*100</f>
        <v>0</v>
      </c>
      <c r="AD47" s="532">
        <f>COUNTIF(AD4:AD43,"=ア")/$AA$48*100</f>
        <v>0</v>
      </c>
      <c r="AE47" s="532">
        <f>COUNTIF(AE4:AE43,"=ア")/$AA$48*100</f>
        <v>0</v>
      </c>
      <c r="AF47" s="532">
        <f>COUNTIF(AF4:AF43,"=ア")/$AA$48*100</f>
        <v>0</v>
      </c>
      <c r="AG47" s="533">
        <f>COUNTIF(AG4:AG43,"=ア")/$AA$48*100</f>
        <v>0</v>
      </c>
      <c r="AH47" s="528"/>
      <c r="AN47" s="956"/>
      <c r="AO47" s="511" t="s">
        <v>349</v>
      </c>
      <c r="AP47" s="531">
        <f>COUNTIF(AP4:AP43,"=ア")/$AN$48*100</f>
        <v>0</v>
      </c>
      <c r="AQ47" s="532">
        <f>COUNTIF(AQ4:AQ43,"=ア")/$AN$48*100</f>
        <v>0</v>
      </c>
      <c r="AR47" s="532">
        <f>COUNTIF(AR4:AR43,"=ア")/$AN$48*100</f>
        <v>0</v>
      </c>
      <c r="AS47" s="532">
        <f>COUNTIF(AS4:AS43,"=ア")/$AN$48*100</f>
        <v>0</v>
      </c>
      <c r="AT47" s="533">
        <f>COUNTIF(AT4:AT43,"=ア")/$AN$48*100</f>
        <v>0</v>
      </c>
      <c r="AU47" s="528"/>
    </row>
    <row r="48" spans="1:47" ht="17.25" customHeight="1" x14ac:dyDescent="0.2">
      <c r="A48" s="528">
        <f>国語!D63</f>
        <v>40</v>
      </c>
      <c r="B48" s="511" t="s">
        <v>351</v>
      </c>
      <c r="C48" s="531">
        <f>COUNTIF(C4:C43,"=イ")/$A$48*100</f>
        <v>0</v>
      </c>
      <c r="D48" s="532">
        <f>COUNTIF(D4:D43,"=イ")/$A$48*100</f>
        <v>0</v>
      </c>
      <c r="E48" s="532">
        <f>COUNTIF(E4:E43,"=イ")/$A$48*100</f>
        <v>0</v>
      </c>
      <c r="F48" s="532">
        <f>COUNTIF(F4:F43,"=イ")/$A$48*100</f>
        <v>0</v>
      </c>
      <c r="G48" s="533">
        <f>COUNTIF(G4:G43,"=イ")/$A$48*100</f>
        <v>0</v>
      </c>
      <c r="H48" s="528"/>
      <c r="N48" s="528">
        <f>社会!D63</f>
        <v>40</v>
      </c>
      <c r="O48" s="511" t="s">
        <v>351</v>
      </c>
      <c r="P48" s="531">
        <f>COUNTIF(P4:P43,"=イ")/$N$48*100</f>
        <v>0</v>
      </c>
      <c r="Q48" s="532">
        <f>COUNTIF(Q4:Q43,"=イ")/$N$48*100</f>
        <v>0</v>
      </c>
      <c r="R48" s="532">
        <f>COUNTIF(R4:R43,"=イ")/$N$48*100</f>
        <v>0</v>
      </c>
      <c r="S48" s="532">
        <f>COUNTIF(S4:S43,"=イ")/$N$48*100</f>
        <v>0</v>
      </c>
      <c r="T48" s="533">
        <f>COUNTIF(T4:T43,"=イ")/$N$48*100</f>
        <v>0</v>
      </c>
      <c r="U48" s="528"/>
      <c r="AA48" s="528">
        <f>算数!D63</f>
        <v>40</v>
      </c>
      <c r="AB48" s="511" t="s">
        <v>351</v>
      </c>
      <c r="AC48" s="531">
        <f>COUNTIF(AC4:AC43,"=イ")/$AA$48*100</f>
        <v>0</v>
      </c>
      <c r="AD48" s="532">
        <f>COUNTIF(AD4:AD43,"=イ")/$AA$48*100</f>
        <v>0</v>
      </c>
      <c r="AE48" s="532">
        <f>COUNTIF(AE4:AE43,"=イ")/$AA$48*100</f>
        <v>0</v>
      </c>
      <c r="AF48" s="532">
        <f>COUNTIF(AF4:AF43,"=イ")/$AA$48*100</f>
        <v>0</v>
      </c>
      <c r="AG48" s="533">
        <f>COUNTIF(AG4:AG43,"=イ")/$AA$48*100</f>
        <v>0</v>
      </c>
      <c r="AH48" s="528"/>
      <c r="AN48" s="528">
        <f>理科!D63</f>
        <v>40</v>
      </c>
      <c r="AO48" s="511" t="s">
        <v>351</v>
      </c>
      <c r="AP48" s="531">
        <f>COUNTIF(AP4:AP43,"=イ")/$AN$48*100</f>
        <v>0</v>
      </c>
      <c r="AQ48" s="532">
        <f>COUNTIF(AQ4:AQ43,"=イ")/$AN$48*100</f>
        <v>0</v>
      </c>
      <c r="AR48" s="532">
        <f>COUNTIF(AR4:AR43,"=イ")/$AN$48*100</f>
        <v>0</v>
      </c>
      <c r="AS48" s="532">
        <f>COUNTIF(AS4:AS43,"=イ")/$AN$48*100</f>
        <v>0</v>
      </c>
      <c r="AT48" s="533">
        <f>COUNTIF(AT4:AT43,"=イ")/$AN$48*100</f>
        <v>0</v>
      </c>
      <c r="AU48" s="528"/>
    </row>
    <row r="49" spans="1:47" ht="17.25" customHeight="1" x14ac:dyDescent="0.2">
      <c r="A49" s="534"/>
      <c r="B49" s="511" t="s">
        <v>350</v>
      </c>
      <c r="C49" s="531">
        <f>COUNTIF(C4:C43,"=ウ")/$A$48*100</f>
        <v>0</v>
      </c>
      <c r="D49" s="532">
        <f>COUNTIF(D4:D43,"=ウ")/$A$48*100</f>
        <v>0</v>
      </c>
      <c r="E49" s="532">
        <f>COUNTIF(E4:E43,"=ウ")/$A$48*100</f>
        <v>0</v>
      </c>
      <c r="F49" s="532">
        <f>COUNTIF(F4:F43,"=ウ")/$A$48*100</f>
        <v>0</v>
      </c>
      <c r="G49" s="533">
        <f>COUNTIF(G4:G43,"=ウ")/$A$48*100</f>
        <v>0</v>
      </c>
      <c r="H49" s="528"/>
      <c r="N49" s="534"/>
      <c r="O49" s="511" t="s">
        <v>350</v>
      </c>
      <c r="P49" s="531">
        <f>COUNTIF(P4:P43,"=ウ")/$N$48*100</f>
        <v>0</v>
      </c>
      <c r="Q49" s="532">
        <f>COUNTIF(Q4:Q43,"=ウ")/$N$48*100</f>
        <v>0</v>
      </c>
      <c r="R49" s="532">
        <f>COUNTIF(R4:R43,"=ウ")/$N$48*100</f>
        <v>0</v>
      </c>
      <c r="S49" s="532">
        <f>COUNTIF(S4:S43,"=ウ")/$N$48*100</f>
        <v>0</v>
      </c>
      <c r="T49" s="533">
        <f>COUNTIF(T4:T43,"=ウ")/$N$48*100</f>
        <v>0</v>
      </c>
      <c r="U49" s="528"/>
      <c r="AA49" s="534"/>
      <c r="AB49" s="511" t="s">
        <v>350</v>
      </c>
      <c r="AC49" s="531">
        <f>COUNTIF(AC4:AC43,"=ウ")/$AA$48*100</f>
        <v>0</v>
      </c>
      <c r="AD49" s="532">
        <f>COUNTIF(AD4:AD43,"=ウ")/$AA$48*100</f>
        <v>0</v>
      </c>
      <c r="AE49" s="532">
        <f>COUNTIF(AE4:AE43,"=ウ")/$AA$48*100</f>
        <v>0</v>
      </c>
      <c r="AF49" s="532">
        <f>COUNTIF(AF4:AF43,"=ウ")/$AA$48*100</f>
        <v>0</v>
      </c>
      <c r="AG49" s="533">
        <f>COUNTIF(AG4:AG43,"=ウ")/$AA$48*100</f>
        <v>0</v>
      </c>
      <c r="AH49" s="528"/>
      <c r="AN49" s="534"/>
      <c r="AO49" s="511" t="s">
        <v>350</v>
      </c>
      <c r="AP49" s="531">
        <f>COUNTIF(AP4:AP43,"=ウ")/$AN$48*100</f>
        <v>0</v>
      </c>
      <c r="AQ49" s="532">
        <f>COUNTIF(AQ4:AQ43,"=ウ")/$AN$48*100</f>
        <v>0</v>
      </c>
      <c r="AR49" s="532">
        <f>COUNTIF(AR4:AR43,"=ウ")/$AN$48*100</f>
        <v>0</v>
      </c>
      <c r="AS49" s="532">
        <f>COUNTIF(AS4:AS43,"=ウ")/$AN$48*100</f>
        <v>0</v>
      </c>
      <c r="AT49" s="533">
        <f>COUNTIF(AT4:AT43,"=ウ")/$AN$48*100</f>
        <v>0</v>
      </c>
      <c r="AU49" s="528"/>
    </row>
    <row r="50" spans="1:47" ht="17.25" customHeight="1" x14ac:dyDescent="0.2">
      <c r="A50" s="534"/>
      <c r="B50" s="511" t="s">
        <v>348</v>
      </c>
      <c r="C50" s="531">
        <f>COUNTIF(C4:C43,"=エ")/$A$48*100</f>
        <v>0</v>
      </c>
      <c r="D50" s="532">
        <f>COUNTIF(D4:D43,"=エ")/$A$48*100</f>
        <v>0</v>
      </c>
      <c r="E50" s="532">
        <f>COUNTIF(E4:E43,"=エ")/$A$48*100</f>
        <v>0</v>
      </c>
      <c r="F50" s="532">
        <f>COUNTIF(F4:F43,"=エ")/$A$48*100</f>
        <v>0</v>
      </c>
      <c r="G50" s="533">
        <f>COUNTIF(G4:G43,"=エ")/$A$48*100</f>
        <v>0</v>
      </c>
      <c r="H50" s="529"/>
      <c r="N50" s="534"/>
      <c r="O50" s="511" t="s">
        <v>348</v>
      </c>
      <c r="P50" s="531">
        <f>COUNTIF(P4:P43,"=エ")/$N$48*100</f>
        <v>0</v>
      </c>
      <c r="Q50" s="532">
        <f>COUNTIF(Q4:Q43,"=エ")/$N$48*100</f>
        <v>0</v>
      </c>
      <c r="R50" s="532">
        <f>COUNTIF(R4:R43,"=エ")/$N$48*100</f>
        <v>0</v>
      </c>
      <c r="S50" s="532">
        <f>COUNTIF(S4:S43,"=エ")/$N$48*100</f>
        <v>0</v>
      </c>
      <c r="T50" s="533">
        <f>COUNTIF(T4:T43,"=エ")/$N$48*100</f>
        <v>0</v>
      </c>
      <c r="U50" s="529"/>
      <c r="AA50" s="534"/>
      <c r="AB50" s="511" t="s">
        <v>348</v>
      </c>
      <c r="AC50" s="531">
        <f>COUNTIF(AC4:AC43,"=エ")/$AA$48*100</f>
        <v>0</v>
      </c>
      <c r="AD50" s="532">
        <f>COUNTIF(AD4:AD43,"=エ")/$AA$48*100</f>
        <v>0</v>
      </c>
      <c r="AE50" s="532">
        <f>COUNTIF(AE4:AE43,"=エ")/$AA$48*100</f>
        <v>0</v>
      </c>
      <c r="AF50" s="532">
        <f>COUNTIF(AF4:AF43,"=エ")/$AA$48*100</f>
        <v>0</v>
      </c>
      <c r="AG50" s="533">
        <f>COUNTIF(AG4:AG43,"=エ")/$AA$48*100</f>
        <v>0</v>
      </c>
      <c r="AH50" s="529"/>
      <c r="AN50" s="534"/>
      <c r="AO50" s="511" t="s">
        <v>348</v>
      </c>
      <c r="AP50" s="531">
        <f>COUNTIF(AP4:AP43,"=エ")/$AN$48*100</f>
        <v>0</v>
      </c>
      <c r="AQ50" s="532">
        <f>COUNTIF(AQ4:AQ43,"=エ")/$AN$48*100</f>
        <v>0</v>
      </c>
      <c r="AR50" s="532">
        <f>COUNTIF(AR4:AR43,"=エ")/$AN$48*100</f>
        <v>0</v>
      </c>
      <c r="AS50" s="532">
        <f>COUNTIF(AS4:AS43,"=エ")/$AN$48*100</f>
        <v>0</v>
      </c>
      <c r="AT50" s="533">
        <f>COUNTIF(AT4:AT43,"=エ")/$AN$48*100</f>
        <v>0</v>
      </c>
      <c r="AU50" s="529"/>
    </row>
    <row r="51" spans="1:47" ht="17.25" customHeight="1" x14ac:dyDescent="0.2">
      <c r="A51" s="958" t="s">
        <v>356</v>
      </c>
      <c r="B51" s="958"/>
      <c r="C51" s="958"/>
      <c r="D51" s="958"/>
      <c r="E51" s="958"/>
      <c r="F51" s="958"/>
      <c r="G51" s="958"/>
      <c r="H51" s="958"/>
      <c r="J51" s="535" t="s">
        <v>357</v>
      </c>
      <c r="N51" s="958" t="s">
        <v>356</v>
      </c>
      <c r="O51" s="958"/>
      <c r="P51" s="958"/>
      <c r="Q51" s="958"/>
      <c r="R51" s="958"/>
      <c r="S51" s="958"/>
      <c r="T51" s="958"/>
      <c r="U51" s="958"/>
      <c r="AA51" s="958" t="s">
        <v>356</v>
      </c>
      <c r="AB51" s="958"/>
      <c r="AC51" s="958"/>
      <c r="AD51" s="958"/>
      <c r="AE51" s="958"/>
      <c r="AF51" s="958"/>
      <c r="AG51" s="958"/>
      <c r="AH51" s="958"/>
      <c r="AN51" s="958" t="s">
        <v>356</v>
      </c>
      <c r="AO51" s="958"/>
      <c r="AP51" s="958"/>
      <c r="AQ51" s="958"/>
      <c r="AR51" s="958"/>
      <c r="AS51" s="958"/>
      <c r="AT51" s="958"/>
      <c r="AU51" s="958"/>
    </row>
    <row r="52" spans="1:47" ht="16.8" customHeight="1" x14ac:dyDescent="0.45">
      <c r="A52" s="954" t="s">
        <v>358</v>
      </c>
      <c r="B52" s="954"/>
      <c r="C52" s="954"/>
      <c r="D52" s="954"/>
      <c r="E52" s="954"/>
      <c r="F52" s="954"/>
      <c r="G52" s="954"/>
      <c r="H52" s="954"/>
      <c r="N52" s="954" t="s">
        <v>358</v>
      </c>
      <c r="O52" s="954"/>
      <c r="P52" s="954"/>
      <c r="Q52" s="954"/>
      <c r="R52" s="954"/>
      <c r="S52" s="954"/>
      <c r="T52" s="954"/>
      <c r="U52" s="954"/>
      <c r="AA52" s="954" t="s">
        <v>358</v>
      </c>
      <c r="AB52" s="954"/>
      <c r="AC52" s="954"/>
      <c r="AD52" s="954"/>
      <c r="AE52" s="954"/>
      <c r="AF52" s="954"/>
      <c r="AG52" s="954"/>
      <c r="AH52" s="954"/>
      <c r="AN52" s="954" t="s">
        <v>358</v>
      </c>
      <c r="AO52" s="954"/>
      <c r="AP52" s="954"/>
      <c r="AQ52" s="954"/>
      <c r="AR52" s="954"/>
      <c r="AS52" s="954"/>
      <c r="AT52" s="954"/>
      <c r="AU52" s="954"/>
    </row>
    <row r="53" spans="1:47" ht="8.4" customHeight="1" x14ac:dyDescent="0.2"/>
  </sheetData>
  <mergeCells count="37">
    <mergeCell ref="A52:H52"/>
    <mergeCell ref="N52:U52"/>
    <mergeCell ref="AA52:AH52"/>
    <mergeCell ref="AN52:AU52"/>
    <mergeCell ref="A46:A47"/>
    <mergeCell ref="N46:N47"/>
    <mergeCell ref="AA46:AA47"/>
    <mergeCell ref="AN46:AN47"/>
    <mergeCell ref="I47:M47"/>
    <mergeCell ref="A51:H51"/>
    <mergeCell ref="N51:U51"/>
    <mergeCell ref="AA51:AH51"/>
    <mergeCell ref="AN51:AU51"/>
    <mergeCell ref="F44:H44"/>
    <mergeCell ref="S44:U44"/>
    <mergeCell ref="AF44:AH44"/>
    <mergeCell ref="AS44:AU44"/>
    <mergeCell ref="C45:F45"/>
    <mergeCell ref="P45:S45"/>
    <mergeCell ref="AC45:AF45"/>
    <mergeCell ref="AP45:AS45"/>
    <mergeCell ref="AP1:AU1"/>
    <mergeCell ref="AW1:AY1"/>
    <mergeCell ref="E2:H2"/>
    <mergeCell ref="J2:L2"/>
    <mergeCell ref="R2:U2"/>
    <mergeCell ref="W2:Y2"/>
    <mergeCell ref="AE2:AH2"/>
    <mergeCell ref="AJ2:AL2"/>
    <mergeCell ref="AR2:AU2"/>
    <mergeCell ref="AW2:AY2"/>
    <mergeCell ref="C1:H1"/>
    <mergeCell ref="J1:L1"/>
    <mergeCell ref="P1:U1"/>
    <mergeCell ref="W1:Y1"/>
    <mergeCell ref="AC1:AH1"/>
    <mergeCell ref="AJ1:AL1"/>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view="pageLayout" topLeftCell="A13" zoomScaleNormal="100" workbookViewId="0">
      <selection activeCell="C7" sqref="C7"/>
    </sheetView>
  </sheetViews>
  <sheetFormatPr defaultRowHeight="13.2" x14ac:dyDescent="0.2"/>
  <cols>
    <col min="1" max="1" width="5.33203125" customWidth="1"/>
    <col min="2" max="2" width="5.44140625" customWidth="1"/>
    <col min="3" max="3" width="13.109375" customWidth="1"/>
    <col min="4" max="4" width="6.44140625" customWidth="1"/>
    <col min="5" max="5" width="6.6640625" customWidth="1"/>
    <col min="6" max="11" width="6.44140625" customWidth="1"/>
    <col min="12" max="12" width="7.6640625" customWidth="1"/>
    <col min="13" max="13" width="2.33203125" customWidth="1"/>
  </cols>
  <sheetData>
    <row r="1" spans="1:13" ht="21.75" customHeight="1" thickBot="1" x14ac:dyDescent="0.25">
      <c r="B1" s="965" t="s">
        <v>310</v>
      </c>
      <c r="C1" s="965"/>
      <c r="D1" s="965"/>
      <c r="E1" s="965"/>
      <c r="F1" s="965"/>
      <c r="G1" s="965"/>
      <c r="H1" s="328"/>
      <c r="I1" s="329"/>
      <c r="J1" s="328"/>
      <c r="K1" s="329"/>
      <c r="L1" s="328"/>
      <c r="M1" s="330"/>
    </row>
    <row r="2" spans="1:13" ht="18.75" customHeight="1" x14ac:dyDescent="0.2">
      <c r="A2" s="959" t="s">
        <v>365</v>
      </c>
      <c r="B2" s="664" t="s">
        <v>112</v>
      </c>
      <c r="C2" s="963" t="s">
        <v>34</v>
      </c>
      <c r="D2" s="966" t="s">
        <v>30</v>
      </c>
      <c r="E2" s="967"/>
      <c r="F2" s="961" t="s">
        <v>31</v>
      </c>
      <c r="G2" s="962"/>
      <c r="H2" s="966" t="s">
        <v>33</v>
      </c>
      <c r="I2" s="967"/>
      <c r="J2" s="961" t="s">
        <v>32</v>
      </c>
      <c r="K2" s="962"/>
      <c r="L2" s="963" t="s">
        <v>307</v>
      </c>
      <c r="M2" s="330"/>
    </row>
    <row r="3" spans="1:13" ht="18.75" customHeight="1" thickBot="1" x14ac:dyDescent="0.25">
      <c r="A3" s="960"/>
      <c r="B3" s="665"/>
      <c r="C3" s="964"/>
      <c r="D3" s="331" t="s">
        <v>29</v>
      </c>
      <c r="E3" s="395" t="s">
        <v>304</v>
      </c>
      <c r="F3" s="332" t="s">
        <v>29</v>
      </c>
      <c r="G3" s="395" t="s">
        <v>304</v>
      </c>
      <c r="H3" s="331" t="s">
        <v>29</v>
      </c>
      <c r="I3" s="395" t="s">
        <v>304</v>
      </c>
      <c r="J3" s="332" t="s">
        <v>29</v>
      </c>
      <c r="K3" s="395" t="s">
        <v>304</v>
      </c>
      <c r="L3" s="964"/>
      <c r="M3" s="330"/>
    </row>
    <row r="4" spans="1:13" ht="18.75" customHeight="1" x14ac:dyDescent="0.2">
      <c r="A4" s="333">
        <v>1</v>
      </c>
      <c r="B4" s="601">
        <f>国語!A23</f>
        <v>1</v>
      </c>
      <c r="C4" s="588">
        <f>国語!B23</f>
        <v>0</v>
      </c>
      <c r="D4" s="589">
        <f>国語!BI23</f>
        <v>0</v>
      </c>
      <c r="E4" s="590">
        <f>国語!BJ23</f>
        <v>16.196388261851013</v>
      </c>
      <c r="F4" s="589">
        <f>社会!BL23</f>
        <v>0</v>
      </c>
      <c r="G4" s="590">
        <f>社会!BM23</f>
        <v>6.4356435643564396</v>
      </c>
      <c r="H4" s="589">
        <f>算数!BF23</f>
        <v>0</v>
      </c>
      <c r="I4" s="590">
        <f>算数!BG23</f>
        <v>21.881606765327692</v>
      </c>
      <c r="J4" s="589">
        <f>理科!BK23</f>
        <v>0</v>
      </c>
      <c r="K4" s="590">
        <f>理科!BL23</f>
        <v>-0.53224796493424975</v>
      </c>
      <c r="L4" s="591">
        <f>D4+F4+H4+J4</f>
        <v>0</v>
      </c>
      <c r="M4" s="330"/>
    </row>
    <row r="5" spans="1:13" ht="18.75" customHeight="1" x14ac:dyDescent="0.2">
      <c r="A5" s="335">
        <v>2</v>
      </c>
      <c r="B5" s="601">
        <f>国語!A24</f>
        <v>2</v>
      </c>
      <c r="C5" s="592">
        <f>国語!B24</f>
        <v>0</v>
      </c>
      <c r="D5" s="593">
        <f>国語!BI24</f>
        <v>0</v>
      </c>
      <c r="E5" s="594">
        <f>国語!BJ24</f>
        <v>16.196388261851013</v>
      </c>
      <c r="F5" s="593">
        <f>社会!BL24</f>
        <v>0</v>
      </c>
      <c r="G5" s="594">
        <f>社会!BM24</f>
        <v>6.4356435643564396</v>
      </c>
      <c r="H5" s="593">
        <f>算数!BF24</f>
        <v>0</v>
      </c>
      <c r="I5" s="594">
        <f>算数!BG24</f>
        <v>21.881606765327692</v>
      </c>
      <c r="J5" s="593">
        <f>理科!BK24</f>
        <v>0</v>
      </c>
      <c r="K5" s="594">
        <f>理科!BL24</f>
        <v>-0.53224796493424975</v>
      </c>
      <c r="L5" s="595">
        <f t="shared" ref="L5:L43" si="0">D5+F5+H5+J5</f>
        <v>0</v>
      </c>
      <c r="M5" s="330"/>
    </row>
    <row r="6" spans="1:13" ht="18.75" customHeight="1" x14ac:dyDescent="0.2">
      <c r="A6" s="335">
        <v>3</v>
      </c>
      <c r="B6" s="601">
        <f>国語!A25</f>
        <v>3</v>
      </c>
      <c r="C6" s="592">
        <f>国語!B25</f>
        <v>0</v>
      </c>
      <c r="D6" s="593">
        <f>国語!BI25</f>
        <v>0</v>
      </c>
      <c r="E6" s="594">
        <f>国語!BJ25</f>
        <v>16.196388261851013</v>
      </c>
      <c r="F6" s="593">
        <f>社会!BL25</f>
        <v>0</v>
      </c>
      <c r="G6" s="594">
        <f>社会!BM25</f>
        <v>6.4356435643564396</v>
      </c>
      <c r="H6" s="593">
        <f>算数!BF25</f>
        <v>0</v>
      </c>
      <c r="I6" s="594">
        <f>算数!BG25</f>
        <v>21.881606765327692</v>
      </c>
      <c r="J6" s="593">
        <f>理科!BK25</f>
        <v>0</v>
      </c>
      <c r="K6" s="594">
        <f>理科!BL25</f>
        <v>-0.53224796493424975</v>
      </c>
      <c r="L6" s="595">
        <f t="shared" si="0"/>
        <v>0</v>
      </c>
      <c r="M6" s="330"/>
    </row>
    <row r="7" spans="1:13" ht="18.75" customHeight="1" x14ac:dyDescent="0.2">
      <c r="A7" s="335">
        <v>4</v>
      </c>
      <c r="B7" s="601">
        <f>国語!A26</f>
        <v>4</v>
      </c>
      <c r="C7" s="592">
        <f>国語!B26</f>
        <v>0</v>
      </c>
      <c r="D7" s="593">
        <f>国語!BI26</f>
        <v>0</v>
      </c>
      <c r="E7" s="594">
        <f>国語!BJ26</f>
        <v>16.196388261851013</v>
      </c>
      <c r="F7" s="593">
        <f>社会!BL26</f>
        <v>0</v>
      </c>
      <c r="G7" s="594">
        <f>社会!BM26</f>
        <v>6.4356435643564396</v>
      </c>
      <c r="H7" s="593">
        <f>算数!BF26</f>
        <v>0</v>
      </c>
      <c r="I7" s="594">
        <f>算数!BG26</f>
        <v>21.881606765327692</v>
      </c>
      <c r="J7" s="593">
        <f>理科!BK26</f>
        <v>0</v>
      </c>
      <c r="K7" s="594">
        <f>理科!BL26</f>
        <v>-0.53224796493424975</v>
      </c>
      <c r="L7" s="595">
        <f t="shared" si="0"/>
        <v>0</v>
      </c>
      <c r="M7" s="330"/>
    </row>
    <row r="8" spans="1:13" ht="18.75" customHeight="1" x14ac:dyDescent="0.2">
      <c r="A8" s="335">
        <v>5</v>
      </c>
      <c r="B8" s="601">
        <f>国語!A27</f>
        <v>5</v>
      </c>
      <c r="C8" s="592">
        <f>国語!B27</f>
        <v>0</v>
      </c>
      <c r="D8" s="593">
        <f>国語!BI27</f>
        <v>0</v>
      </c>
      <c r="E8" s="594">
        <f>国語!BJ27</f>
        <v>16.196388261851013</v>
      </c>
      <c r="F8" s="593">
        <f>社会!BL27</f>
        <v>0</v>
      </c>
      <c r="G8" s="594">
        <f>社会!BM27</f>
        <v>6.4356435643564396</v>
      </c>
      <c r="H8" s="593">
        <f>算数!BF27</f>
        <v>0</v>
      </c>
      <c r="I8" s="594">
        <f>算数!BG27</f>
        <v>21.881606765327692</v>
      </c>
      <c r="J8" s="593">
        <f>理科!BK27</f>
        <v>0</v>
      </c>
      <c r="K8" s="594">
        <f>理科!BL27</f>
        <v>-0.53224796493424975</v>
      </c>
      <c r="L8" s="595">
        <f t="shared" si="0"/>
        <v>0</v>
      </c>
      <c r="M8" s="330"/>
    </row>
    <row r="9" spans="1:13" ht="18.75" customHeight="1" x14ac:dyDescent="0.2">
      <c r="A9" s="335">
        <v>6</v>
      </c>
      <c r="B9" s="601">
        <f>国語!A28</f>
        <v>6</v>
      </c>
      <c r="C9" s="592">
        <f>国語!B28</f>
        <v>0</v>
      </c>
      <c r="D9" s="593">
        <f>国語!BI28</f>
        <v>0</v>
      </c>
      <c r="E9" s="594">
        <f>国語!BJ28</f>
        <v>16.196388261851013</v>
      </c>
      <c r="F9" s="593">
        <f>社会!BL28</f>
        <v>0</v>
      </c>
      <c r="G9" s="594">
        <f>社会!BM28</f>
        <v>6.4356435643564396</v>
      </c>
      <c r="H9" s="593">
        <f>算数!BF28</f>
        <v>0</v>
      </c>
      <c r="I9" s="594">
        <f>算数!BG28</f>
        <v>21.881606765327692</v>
      </c>
      <c r="J9" s="593">
        <f>理科!BK28</f>
        <v>0</v>
      </c>
      <c r="K9" s="594">
        <f>理科!BL28</f>
        <v>-0.53224796493424975</v>
      </c>
      <c r="L9" s="595">
        <f>D9+F9+H9+J9</f>
        <v>0</v>
      </c>
      <c r="M9" s="330"/>
    </row>
    <row r="10" spans="1:13" ht="18.75" customHeight="1" x14ac:dyDescent="0.2">
      <c r="A10" s="335">
        <v>7</v>
      </c>
      <c r="B10" s="601">
        <f>国語!A29</f>
        <v>7</v>
      </c>
      <c r="C10" s="592">
        <f>国語!B29</f>
        <v>0</v>
      </c>
      <c r="D10" s="593">
        <f>国語!BI29</f>
        <v>0</v>
      </c>
      <c r="E10" s="594">
        <f>国語!BJ29</f>
        <v>16.196388261851013</v>
      </c>
      <c r="F10" s="593">
        <f>社会!BL29</f>
        <v>0</v>
      </c>
      <c r="G10" s="594">
        <f>社会!BM29</f>
        <v>6.4356435643564396</v>
      </c>
      <c r="H10" s="593">
        <f>算数!BF29</f>
        <v>0</v>
      </c>
      <c r="I10" s="594">
        <f>算数!BG29</f>
        <v>21.881606765327692</v>
      </c>
      <c r="J10" s="593">
        <f>理科!BK29</f>
        <v>0</v>
      </c>
      <c r="K10" s="594">
        <f>理科!BL29</f>
        <v>-0.53224796493424975</v>
      </c>
      <c r="L10" s="595">
        <f t="shared" si="0"/>
        <v>0</v>
      </c>
      <c r="M10" s="330"/>
    </row>
    <row r="11" spans="1:13" ht="18.75" customHeight="1" x14ac:dyDescent="0.2">
      <c r="A11" s="335">
        <v>8</v>
      </c>
      <c r="B11" s="601">
        <f>国語!A30</f>
        <v>8</v>
      </c>
      <c r="C11" s="592">
        <f>国語!B30</f>
        <v>0</v>
      </c>
      <c r="D11" s="593">
        <f>国語!BI30</f>
        <v>0</v>
      </c>
      <c r="E11" s="594">
        <f>国語!BJ30</f>
        <v>16.196388261851013</v>
      </c>
      <c r="F11" s="593">
        <f>社会!BL30</f>
        <v>0</v>
      </c>
      <c r="G11" s="594">
        <f>社会!BM30</f>
        <v>6.4356435643564396</v>
      </c>
      <c r="H11" s="593">
        <f>算数!BF30</f>
        <v>0</v>
      </c>
      <c r="I11" s="594">
        <f>算数!BG30</f>
        <v>21.881606765327692</v>
      </c>
      <c r="J11" s="593">
        <f>理科!BK30</f>
        <v>0</v>
      </c>
      <c r="K11" s="594">
        <f>理科!BL30</f>
        <v>-0.53224796493424975</v>
      </c>
      <c r="L11" s="595">
        <f t="shared" si="0"/>
        <v>0</v>
      </c>
      <c r="M11" s="330"/>
    </row>
    <row r="12" spans="1:13" ht="18.75" customHeight="1" x14ac:dyDescent="0.2">
      <c r="A12" s="335">
        <v>9</v>
      </c>
      <c r="B12" s="601">
        <f>国語!A31</f>
        <v>9</v>
      </c>
      <c r="C12" s="592">
        <f>国語!B31</f>
        <v>0</v>
      </c>
      <c r="D12" s="593">
        <f>国語!BI31</f>
        <v>0</v>
      </c>
      <c r="E12" s="594">
        <f>国語!BJ31</f>
        <v>16.196388261851013</v>
      </c>
      <c r="F12" s="593">
        <f>社会!BL31</f>
        <v>0</v>
      </c>
      <c r="G12" s="594">
        <f>社会!BM31</f>
        <v>6.4356435643564396</v>
      </c>
      <c r="H12" s="593">
        <f>算数!BF31</f>
        <v>0</v>
      </c>
      <c r="I12" s="594">
        <f>算数!BG31</f>
        <v>21.881606765327692</v>
      </c>
      <c r="J12" s="593">
        <f>理科!BK31</f>
        <v>0</v>
      </c>
      <c r="K12" s="594">
        <f>理科!BL31</f>
        <v>-0.53224796493424975</v>
      </c>
      <c r="L12" s="595">
        <f t="shared" si="0"/>
        <v>0</v>
      </c>
      <c r="M12" s="330"/>
    </row>
    <row r="13" spans="1:13" ht="18.75" customHeight="1" x14ac:dyDescent="0.2">
      <c r="A13" s="335">
        <v>10</v>
      </c>
      <c r="B13" s="601">
        <f>国語!A32</f>
        <v>10</v>
      </c>
      <c r="C13" s="592">
        <f>国語!B32</f>
        <v>0</v>
      </c>
      <c r="D13" s="593">
        <f>国語!BI32</f>
        <v>0</v>
      </c>
      <c r="E13" s="594">
        <f>国語!BJ32</f>
        <v>16.196388261851013</v>
      </c>
      <c r="F13" s="593">
        <f>社会!BL32</f>
        <v>0</v>
      </c>
      <c r="G13" s="594">
        <f>社会!BM32</f>
        <v>6.4356435643564396</v>
      </c>
      <c r="H13" s="593">
        <f>算数!BF32</f>
        <v>0</v>
      </c>
      <c r="I13" s="594">
        <f>算数!BG32</f>
        <v>21.881606765327692</v>
      </c>
      <c r="J13" s="593">
        <f>理科!BK32</f>
        <v>0</v>
      </c>
      <c r="K13" s="594">
        <f>理科!BL32</f>
        <v>-0.53224796493424975</v>
      </c>
      <c r="L13" s="595">
        <f t="shared" si="0"/>
        <v>0</v>
      </c>
      <c r="M13" s="330"/>
    </row>
    <row r="14" spans="1:13" ht="18.75" customHeight="1" x14ac:dyDescent="0.2">
      <c r="A14" s="335">
        <v>11</v>
      </c>
      <c r="B14" s="601">
        <f>国語!A33</f>
        <v>11</v>
      </c>
      <c r="C14" s="592">
        <f>国語!B33</f>
        <v>0</v>
      </c>
      <c r="D14" s="593">
        <f>国語!BI33</f>
        <v>0</v>
      </c>
      <c r="E14" s="594">
        <f>国語!BJ33</f>
        <v>16.196388261851013</v>
      </c>
      <c r="F14" s="593">
        <f>社会!BL33</f>
        <v>0</v>
      </c>
      <c r="G14" s="594">
        <f>社会!BM33</f>
        <v>6.4356435643564396</v>
      </c>
      <c r="H14" s="593">
        <f>算数!BF33</f>
        <v>0</v>
      </c>
      <c r="I14" s="594">
        <f>算数!BG33</f>
        <v>21.881606765327692</v>
      </c>
      <c r="J14" s="593">
        <f>理科!BK33</f>
        <v>0</v>
      </c>
      <c r="K14" s="594">
        <f>理科!BL33</f>
        <v>-0.53224796493424975</v>
      </c>
      <c r="L14" s="595">
        <f t="shared" si="0"/>
        <v>0</v>
      </c>
      <c r="M14" s="330"/>
    </row>
    <row r="15" spans="1:13" ht="18.75" customHeight="1" x14ac:dyDescent="0.2">
      <c r="A15" s="335">
        <v>12</v>
      </c>
      <c r="B15" s="601">
        <f>国語!A34</f>
        <v>12</v>
      </c>
      <c r="C15" s="592">
        <f>国語!B34</f>
        <v>0</v>
      </c>
      <c r="D15" s="593">
        <f>国語!BI34</f>
        <v>0</v>
      </c>
      <c r="E15" s="594">
        <f>国語!BJ34</f>
        <v>16.196388261851013</v>
      </c>
      <c r="F15" s="593">
        <f>社会!BL34</f>
        <v>0</v>
      </c>
      <c r="G15" s="594">
        <f>社会!BM34</f>
        <v>6.4356435643564396</v>
      </c>
      <c r="H15" s="593">
        <f>算数!BF34</f>
        <v>0</v>
      </c>
      <c r="I15" s="594">
        <f>算数!BG34</f>
        <v>21.881606765327692</v>
      </c>
      <c r="J15" s="593">
        <f>理科!BK34</f>
        <v>0</v>
      </c>
      <c r="K15" s="594">
        <f>理科!BL34</f>
        <v>-0.53224796493424975</v>
      </c>
      <c r="L15" s="595">
        <f t="shared" si="0"/>
        <v>0</v>
      </c>
      <c r="M15" s="330"/>
    </row>
    <row r="16" spans="1:13" ht="18.75" customHeight="1" x14ac:dyDescent="0.2">
      <c r="A16" s="335">
        <v>13</v>
      </c>
      <c r="B16" s="601">
        <f>国語!A35</f>
        <v>13</v>
      </c>
      <c r="C16" s="592">
        <f>国語!B35</f>
        <v>0</v>
      </c>
      <c r="D16" s="593">
        <f>国語!BI35</f>
        <v>0</v>
      </c>
      <c r="E16" s="594">
        <f>国語!BJ35</f>
        <v>16.196388261851013</v>
      </c>
      <c r="F16" s="593">
        <f>社会!BL35</f>
        <v>0</v>
      </c>
      <c r="G16" s="594">
        <f>社会!BM35</f>
        <v>6.4356435643564396</v>
      </c>
      <c r="H16" s="593">
        <f>算数!BF35</f>
        <v>0</v>
      </c>
      <c r="I16" s="594">
        <f>算数!BG35</f>
        <v>21.881606765327692</v>
      </c>
      <c r="J16" s="593">
        <f>理科!BK35</f>
        <v>0</v>
      </c>
      <c r="K16" s="594">
        <f>理科!BL35</f>
        <v>-0.53224796493424975</v>
      </c>
      <c r="L16" s="595">
        <f t="shared" si="0"/>
        <v>0</v>
      </c>
      <c r="M16" s="330"/>
    </row>
    <row r="17" spans="1:13" ht="18.75" customHeight="1" x14ac:dyDescent="0.2">
      <c r="A17" s="335">
        <v>14</v>
      </c>
      <c r="B17" s="601">
        <f>国語!A36</f>
        <v>14</v>
      </c>
      <c r="C17" s="592">
        <f>国語!B36</f>
        <v>0</v>
      </c>
      <c r="D17" s="593">
        <f>国語!BI36</f>
        <v>0</v>
      </c>
      <c r="E17" s="594">
        <f>国語!BJ36</f>
        <v>16.196388261851013</v>
      </c>
      <c r="F17" s="593">
        <f>社会!BL36</f>
        <v>0</v>
      </c>
      <c r="G17" s="594">
        <f>社会!BM36</f>
        <v>6.4356435643564396</v>
      </c>
      <c r="H17" s="593">
        <f>算数!BF36</f>
        <v>0</v>
      </c>
      <c r="I17" s="594">
        <f>算数!BG36</f>
        <v>21.881606765327692</v>
      </c>
      <c r="J17" s="593">
        <f>理科!BK36</f>
        <v>0</v>
      </c>
      <c r="K17" s="594">
        <f>理科!BL36</f>
        <v>-0.53224796493424975</v>
      </c>
      <c r="L17" s="595">
        <f t="shared" si="0"/>
        <v>0</v>
      </c>
      <c r="M17" s="330"/>
    </row>
    <row r="18" spans="1:13" ht="18.75" customHeight="1" x14ac:dyDescent="0.2">
      <c r="A18" s="335">
        <v>15</v>
      </c>
      <c r="B18" s="601">
        <f>国語!A37</f>
        <v>15</v>
      </c>
      <c r="C18" s="592">
        <f>国語!B37</f>
        <v>0</v>
      </c>
      <c r="D18" s="593">
        <f>国語!BI37</f>
        <v>0</v>
      </c>
      <c r="E18" s="594">
        <f>国語!BJ37</f>
        <v>16.196388261851013</v>
      </c>
      <c r="F18" s="593">
        <f>社会!BL37</f>
        <v>0</v>
      </c>
      <c r="G18" s="594">
        <f>社会!BM37</f>
        <v>6.4356435643564396</v>
      </c>
      <c r="H18" s="593">
        <f>算数!BF37</f>
        <v>0</v>
      </c>
      <c r="I18" s="594">
        <f>算数!BG37</f>
        <v>21.881606765327692</v>
      </c>
      <c r="J18" s="593">
        <f>理科!BK37</f>
        <v>0</v>
      </c>
      <c r="K18" s="594">
        <f>理科!BL37</f>
        <v>-0.53224796493424975</v>
      </c>
      <c r="L18" s="595">
        <f t="shared" si="0"/>
        <v>0</v>
      </c>
      <c r="M18" s="330"/>
    </row>
    <row r="19" spans="1:13" ht="18.75" customHeight="1" x14ac:dyDescent="0.2">
      <c r="A19" s="335">
        <v>16</v>
      </c>
      <c r="B19" s="601">
        <f>国語!A38</f>
        <v>16</v>
      </c>
      <c r="C19" s="592">
        <f>国語!B38</f>
        <v>0</v>
      </c>
      <c r="D19" s="593">
        <f>国語!BI38</f>
        <v>0</v>
      </c>
      <c r="E19" s="594">
        <f>国語!BJ38</f>
        <v>16.196388261851013</v>
      </c>
      <c r="F19" s="593">
        <f>社会!BL38</f>
        <v>0</v>
      </c>
      <c r="G19" s="594">
        <f>社会!BM38</f>
        <v>6.4356435643564396</v>
      </c>
      <c r="H19" s="593">
        <f>算数!BF38</f>
        <v>0</v>
      </c>
      <c r="I19" s="594">
        <f>算数!BG38</f>
        <v>21.881606765327692</v>
      </c>
      <c r="J19" s="593">
        <f>理科!BK38</f>
        <v>0</v>
      </c>
      <c r="K19" s="594">
        <f>理科!BL38</f>
        <v>-0.53224796493424975</v>
      </c>
      <c r="L19" s="595">
        <f t="shared" si="0"/>
        <v>0</v>
      </c>
      <c r="M19" s="330"/>
    </row>
    <row r="20" spans="1:13" ht="18.75" customHeight="1" x14ac:dyDescent="0.2">
      <c r="A20" s="335">
        <v>17</v>
      </c>
      <c r="B20" s="601">
        <f>国語!A39</f>
        <v>17</v>
      </c>
      <c r="C20" s="592">
        <f>国語!B39</f>
        <v>0</v>
      </c>
      <c r="D20" s="593">
        <f>国語!BI39</f>
        <v>0</v>
      </c>
      <c r="E20" s="594">
        <f>国語!BJ39</f>
        <v>16.196388261851013</v>
      </c>
      <c r="F20" s="593">
        <f>社会!BL39</f>
        <v>0</v>
      </c>
      <c r="G20" s="594">
        <f>社会!BM39</f>
        <v>6.4356435643564396</v>
      </c>
      <c r="H20" s="593">
        <f>算数!BF39</f>
        <v>0</v>
      </c>
      <c r="I20" s="594">
        <f>算数!BG39</f>
        <v>21.881606765327692</v>
      </c>
      <c r="J20" s="593">
        <f>理科!BK39</f>
        <v>0</v>
      </c>
      <c r="K20" s="594">
        <f>理科!BL39</f>
        <v>-0.53224796493424975</v>
      </c>
      <c r="L20" s="595">
        <f t="shared" si="0"/>
        <v>0</v>
      </c>
      <c r="M20" s="330"/>
    </row>
    <row r="21" spans="1:13" ht="18.75" customHeight="1" x14ac:dyDescent="0.2">
      <c r="A21" s="335">
        <v>18</v>
      </c>
      <c r="B21" s="601">
        <f>国語!A40</f>
        <v>18</v>
      </c>
      <c r="C21" s="592">
        <f>国語!B40</f>
        <v>0</v>
      </c>
      <c r="D21" s="593">
        <f>国語!BI40</f>
        <v>0</v>
      </c>
      <c r="E21" s="594">
        <f>国語!BJ40</f>
        <v>16.196388261851013</v>
      </c>
      <c r="F21" s="593">
        <f>社会!BL40</f>
        <v>0</v>
      </c>
      <c r="G21" s="594">
        <f>社会!BM40</f>
        <v>6.4356435643564396</v>
      </c>
      <c r="H21" s="593">
        <f>算数!BF40</f>
        <v>0</v>
      </c>
      <c r="I21" s="594">
        <f>算数!BG40</f>
        <v>21.881606765327692</v>
      </c>
      <c r="J21" s="593">
        <f>理科!BK40</f>
        <v>0</v>
      </c>
      <c r="K21" s="594">
        <f>理科!BL40</f>
        <v>-0.53224796493424975</v>
      </c>
      <c r="L21" s="595">
        <f t="shared" si="0"/>
        <v>0</v>
      </c>
      <c r="M21" s="330"/>
    </row>
    <row r="22" spans="1:13" ht="18.75" customHeight="1" x14ac:dyDescent="0.2">
      <c r="A22" s="335">
        <v>19</v>
      </c>
      <c r="B22" s="601">
        <f>国語!A41</f>
        <v>19</v>
      </c>
      <c r="C22" s="592">
        <f>国語!B41</f>
        <v>0</v>
      </c>
      <c r="D22" s="593">
        <f>国語!BI41</f>
        <v>0</v>
      </c>
      <c r="E22" s="594">
        <f>国語!BJ41</f>
        <v>16.196388261851013</v>
      </c>
      <c r="F22" s="593">
        <f>社会!BL41</f>
        <v>0</v>
      </c>
      <c r="G22" s="594">
        <f>社会!BM41</f>
        <v>6.4356435643564396</v>
      </c>
      <c r="H22" s="593">
        <f>算数!BF41</f>
        <v>0</v>
      </c>
      <c r="I22" s="594">
        <f>算数!BG41</f>
        <v>21.881606765327692</v>
      </c>
      <c r="J22" s="593">
        <f>理科!BK41</f>
        <v>0</v>
      </c>
      <c r="K22" s="594">
        <f>理科!BL41</f>
        <v>-0.53224796493424975</v>
      </c>
      <c r="L22" s="595">
        <f t="shared" si="0"/>
        <v>0</v>
      </c>
      <c r="M22" s="330"/>
    </row>
    <row r="23" spans="1:13" ht="18.75" customHeight="1" x14ac:dyDescent="0.2">
      <c r="A23" s="335">
        <v>20</v>
      </c>
      <c r="B23" s="601">
        <f>国語!A42</f>
        <v>20</v>
      </c>
      <c r="C23" s="592">
        <f>国語!B42</f>
        <v>0</v>
      </c>
      <c r="D23" s="593">
        <f>国語!BI42</f>
        <v>0</v>
      </c>
      <c r="E23" s="594">
        <f>国語!BJ42</f>
        <v>16.196388261851013</v>
      </c>
      <c r="F23" s="593">
        <f>社会!BL42</f>
        <v>0</v>
      </c>
      <c r="G23" s="594">
        <f>社会!BM42</f>
        <v>6.4356435643564396</v>
      </c>
      <c r="H23" s="593">
        <f>算数!BF42</f>
        <v>0</v>
      </c>
      <c r="I23" s="594">
        <f>算数!BG42</f>
        <v>21.881606765327692</v>
      </c>
      <c r="J23" s="593">
        <f>理科!BK42</f>
        <v>0</v>
      </c>
      <c r="K23" s="594">
        <f>理科!BL42</f>
        <v>-0.53224796493424975</v>
      </c>
      <c r="L23" s="595">
        <f t="shared" si="0"/>
        <v>0</v>
      </c>
      <c r="M23" s="330"/>
    </row>
    <row r="24" spans="1:13" ht="18.75" customHeight="1" x14ac:dyDescent="0.2">
      <c r="A24" s="335">
        <v>21</v>
      </c>
      <c r="B24" s="601">
        <f>国語!A43</f>
        <v>21</v>
      </c>
      <c r="C24" s="592">
        <f>国語!B43</f>
        <v>0</v>
      </c>
      <c r="D24" s="593">
        <f>国語!BI43</f>
        <v>0</v>
      </c>
      <c r="E24" s="594">
        <f>国語!BJ43</f>
        <v>16.196388261851013</v>
      </c>
      <c r="F24" s="593">
        <f>社会!BL43</f>
        <v>0</v>
      </c>
      <c r="G24" s="594">
        <f>社会!BM43</f>
        <v>6.4356435643564396</v>
      </c>
      <c r="H24" s="593">
        <f>算数!BF43</f>
        <v>0</v>
      </c>
      <c r="I24" s="594">
        <f>算数!BG43</f>
        <v>21.881606765327692</v>
      </c>
      <c r="J24" s="593">
        <f>理科!BK43</f>
        <v>0</v>
      </c>
      <c r="K24" s="594">
        <f>理科!BL43</f>
        <v>-0.53224796493424975</v>
      </c>
      <c r="L24" s="595">
        <f t="shared" si="0"/>
        <v>0</v>
      </c>
      <c r="M24" s="330"/>
    </row>
    <row r="25" spans="1:13" ht="18.75" customHeight="1" x14ac:dyDescent="0.2">
      <c r="A25" s="335">
        <v>22</v>
      </c>
      <c r="B25" s="601">
        <f>国語!A44</f>
        <v>22</v>
      </c>
      <c r="C25" s="592">
        <f>国語!B44</f>
        <v>0</v>
      </c>
      <c r="D25" s="593">
        <f>国語!BI44</f>
        <v>0</v>
      </c>
      <c r="E25" s="594">
        <f>国語!BJ44</f>
        <v>16.196388261851013</v>
      </c>
      <c r="F25" s="593">
        <f>社会!BL44</f>
        <v>0</v>
      </c>
      <c r="G25" s="594">
        <f>社会!BM44</f>
        <v>6.4356435643564396</v>
      </c>
      <c r="H25" s="593">
        <f>算数!BF44</f>
        <v>0</v>
      </c>
      <c r="I25" s="594">
        <f>算数!BG44</f>
        <v>21.881606765327692</v>
      </c>
      <c r="J25" s="593">
        <f>理科!BK44</f>
        <v>0</v>
      </c>
      <c r="K25" s="594">
        <f>理科!BL44</f>
        <v>-0.53224796493424975</v>
      </c>
      <c r="L25" s="595">
        <f t="shared" si="0"/>
        <v>0</v>
      </c>
      <c r="M25" s="330"/>
    </row>
    <row r="26" spans="1:13" ht="18.75" customHeight="1" x14ac:dyDescent="0.2">
      <c r="A26" s="335">
        <v>23</v>
      </c>
      <c r="B26" s="601">
        <f>国語!A45</f>
        <v>23</v>
      </c>
      <c r="C26" s="592">
        <f>国語!B45</f>
        <v>0</v>
      </c>
      <c r="D26" s="593">
        <f>国語!BI45</f>
        <v>0</v>
      </c>
      <c r="E26" s="594">
        <f>国語!BJ45</f>
        <v>16.196388261851013</v>
      </c>
      <c r="F26" s="593">
        <f>社会!BL45</f>
        <v>0</v>
      </c>
      <c r="G26" s="594">
        <f>社会!BM45</f>
        <v>6.4356435643564396</v>
      </c>
      <c r="H26" s="593">
        <f>算数!BF45</f>
        <v>0</v>
      </c>
      <c r="I26" s="594">
        <f>算数!BG45</f>
        <v>21.881606765327692</v>
      </c>
      <c r="J26" s="593">
        <f>理科!BK45</f>
        <v>0</v>
      </c>
      <c r="K26" s="594">
        <f>理科!BL45</f>
        <v>-0.53224796493424975</v>
      </c>
      <c r="L26" s="595">
        <f t="shared" si="0"/>
        <v>0</v>
      </c>
      <c r="M26" s="330"/>
    </row>
    <row r="27" spans="1:13" ht="18.75" customHeight="1" x14ac:dyDescent="0.2">
      <c r="A27" s="335">
        <v>24</v>
      </c>
      <c r="B27" s="601">
        <f>国語!A46</f>
        <v>24</v>
      </c>
      <c r="C27" s="592">
        <f>国語!B46</f>
        <v>0</v>
      </c>
      <c r="D27" s="593">
        <f>国語!BI46</f>
        <v>0</v>
      </c>
      <c r="E27" s="594">
        <f>国語!BJ46</f>
        <v>16.196388261851013</v>
      </c>
      <c r="F27" s="593">
        <f>社会!BL46</f>
        <v>0</v>
      </c>
      <c r="G27" s="594">
        <f>社会!BM46</f>
        <v>6.4356435643564396</v>
      </c>
      <c r="H27" s="593">
        <f>算数!BF46</f>
        <v>0</v>
      </c>
      <c r="I27" s="594">
        <f>算数!BG46</f>
        <v>21.881606765327692</v>
      </c>
      <c r="J27" s="593">
        <f>理科!BK46</f>
        <v>0</v>
      </c>
      <c r="K27" s="594">
        <f>理科!BL46</f>
        <v>-0.53224796493424975</v>
      </c>
      <c r="L27" s="595">
        <f t="shared" si="0"/>
        <v>0</v>
      </c>
      <c r="M27" s="330"/>
    </row>
    <row r="28" spans="1:13" ht="18.75" customHeight="1" x14ac:dyDescent="0.2">
      <c r="A28" s="335">
        <v>25</v>
      </c>
      <c r="B28" s="601">
        <f>国語!A47</f>
        <v>25</v>
      </c>
      <c r="C28" s="592">
        <f>国語!B47</f>
        <v>0</v>
      </c>
      <c r="D28" s="593">
        <f>国語!BI47</f>
        <v>0</v>
      </c>
      <c r="E28" s="594">
        <f>国語!BJ47</f>
        <v>16.196388261851013</v>
      </c>
      <c r="F28" s="593">
        <f>社会!BL47</f>
        <v>0</v>
      </c>
      <c r="G28" s="594">
        <f>社会!BM47</f>
        <v>6.4356435643564396</v>
      </c>
      <c r="H28" s="593">
        <f>算数!BF47</f>
        <v>0</v>
      </c>
      <c r="I28" s="594">
        <f>算数!BG47</f>
        <v>21.881606765327692</v>
      </c>
      <c r="J28" s="593">
        <f>理科!BK47</f>
        <v>0</v>
      </c>
      <c r="K28" s="594">
        <f>理科!BL47</f>
        <v>-0.53224796493424975</v>
      </c>
      <c r="L28" s="595">
        <f t="shared" si="0"/>
        <v>0</v>
      </c>
      <c r="M28" s="330"/>
    </row>
    <row r="29" spans="1:13" ht="18.75" customHeight="1" x14ac:dyDescent="0.2">
      <c r="A29" s="335">
        <v>26</v>
      </c>
      <c r="B29" s="601">
        <f>国語!A48</f>
        <v>26</v>
      </c>
      <c r="C29" s="592">
        <f>国語!B48</f>
        <v>0</v>
      </c>
      <c r="D29" s="593">
        <f>国語!BI48</f>
        <v>0</v>
      </c>
      <c r="E29" s="594">
        <f>国語!BJ48</f>
        <v>16.196388261851013</v>
      </c>
      <c r="F29" s="593">
        <f>社会!BL48</f>
        <v>0</v>
      </c>
      <c r="G29" s="594">
        <f>社会!BM48</f>
        <v>6.4356435643564396</v>
      </c>
      <c r="H29" s="593">
        <f>算数!BF48</f>
        <v>0</v>
      </c>
      <c r="I29" s="594">
        <f>算数!BG48</f>
        <v>21.881606765327692</v>
      </c>
      <c r="J29" s="593">
        <f>理科!BK48</f>
        <v>0</v>
      </c>
      <c r="K29" s="594">
        <f>理科!BL48</f>
        <v>-0.53224796493424975</v>
      </c>
      <c r="L29" s="595">
        <f t="shared" si="0"/>
        <v>0</v>
      </c>
      <c r="M29" s="330"/>
    </row>
    <row r="30" spans="1:13" ht="18.75" customHeight="1" x14ac:dyDescent="0.2">
      <c r="A30" s="335">
        <v>27</v>
      </c>
      <c r="B30" s="601">
        <f>国語!A49</f>
        <v>27</v>
      </c>
      <c r="C30" s="592">
        <f>国語!B49</f>
        <v>0</v>
      </c>
      <c r="D30" s="593">
        <f>国語!BI49</f>
        <v>0</v>
      </c>
      <c r="E30" s="594">
        <f>国語!BJ49</f>
        <v>16.196388261851013</v>
      </c>
      <c r="F30" s="593">
        <f>社会!BL49</f>
        <v>0</v>
      </c>
      <c r="G30" s="594">
        <f>社会!BM49</f>
        <v>6.4356435643564396</v>
      </c>
      <c r="H30" s="593">
        <f>算数!BF49</f>
        <v>0</v>
      </c>
      <c r="I30" s="594">
        <f>算数!BG49</f>
        <v>21.881606765327692</v>
      </c>
      <c r="J30" s="593">
        <f>理科!BK49</f>
        <v>0</v>
      </c>
      <c r="K30" s="594">
        <f>理科!BL49</f>
        <v>-0.53224796493424975</v>
      </c>
      <c r="L30" s="595">
        <f t="shared" si="0"/>
        <v>0</v>
      </c>
      <c r="M30" s="330"/>
    </row>
    <row r="31" spans="1:13" ht="18.75" customHeight="1" x14ac:dyDescent="0.2">
      <c r="A31" s="335">
        <v>28</v>
      </c>
      <c r="B31" s="601">
        <f>国語!A50</f>
        <v>28</v>
      </c>
      <c r="C31" s="592">
        <f>国語!B50</f>
        <v>0</v>
      </c>
      <c r="D31" s="593">
        <f>国語!BI50</f>
        <v>0</v>
      </c>
      <c r="E31" s="594">
        <f>国語!BJ50</f>
        <v>16.196388261851013</v>
      </c>
      <c r="F31" s="593">
        <f>社会!BL50</f>
        <v>0</v>
      </c>
      <c r="G31" s="594">
        <f>社会!BM50</f>
        <v>6.4356435643564396</v>
      </c>
      <c r="H31" s="593">
        <f>算数!BF50</f>
        <v>0</v>
      </c>
      <c r="I31" s="594">
        <f>算数!BG50</f>
        <v>21.881606765327692</v>
      </c>
      <c r="J31" s="593">
        <f>理科!BK50</f>
        <v>0</v>
      </c>
      <c r="K31" s="594">
        <f>理科!BL50</f>
        <v>-0.53224796493424975</v>
      </c>
      <c r="L31" s="595">
        <f t="shared" si="0"/>
        <v>0</v>
      </c>
      <c r="M31" s="330"/>
    </row>
    <row r="32" spans="1:13" ht="18.75" customHeight="1" x14ac:dyDescent="0.2">
      <c r="A32" s="335">
        <v>29</v>
      </c>
      <c r="B32" s="601">
        <f>国語!A51</f>
        <v>29</v>
      </c>
      <c r="C32" s="592">
        <f>国語!B51</f>
        <v>0</v>
      </c>
      <c r="D32" s="593">
        <f>国語!BI51</f>
        <v>0</v>
      </c>
      <c r="E32" s="594">
        <f>国語!BJ51</f>
        <v>16.196388261851013</v>
      </c>
      <c r="F32" s="593">
        <f>社会!BL51</f>
        <v>0</v>
      </c>
      <c r="G32" s="594">
        <f>社会!BM51</f>
        <v>6.4356435643564396</v>
      </c>
      <c r="H32" s="593">
        <f>算数!BF51</f>
        <v>0</v>
      </c>
      <c r="I32" s="594">
        <f>算数!BG51</f>
        <v>21.881606765327692</v>
      </c>
      <c r="J32" s="593">
        <f>理科!BK51</f>
        <v>0</v>
      </c>
      <c r="K32" s="594">
        <f>理科!BL51</f>
        <v>-0.53224796493424975</v>
      </c>
      <c r="L32" s="595">
        <f t="shared" si="0"/>
        <v>0</v>
      </c>
      <c r="M32" s="330"/>
    </row>
    <row r="33" spans="1:13" ht="18.75" customHeight="1" x14ac:dyDescent="0.2">
      <c r="A33" s="335">
        <v>30</v>
      </c>
      <c r="B33" s="601">
        <f>国語!A52</f>
        <v>30</v>
      </c>
      <c r="C33" s="592">
        <f>国語!B52</f>
        <v>0</v>
      </c>
      <c r="D33" s="593">
        <f>国語!BI52</f>
        <v>0</v>
      </c>
      <c r="E33" s="594">
        <f>国語!BJ52</f>
        <v>16.196388261851013</v>
      </c>
      <c r="F33" s="593">
        <f>社会!BL52</f>
        <v>0</v>
      </c>
      <c r="G33" s="594">
        <f>社会!BM52</f>
        <v>6.4356435643564396</v>
      </c>
      <c r="H33" s="593">
        <f>算数!BF52</f>
        <v>0</v>
      </c>
      <c r="I33" s="594">
        <f>算数!BG52</f>
        <v>21.881606765327692</v>
      </c>
      <c r="J33" s="593">
        <f>理科!BK52</f>
        <v>0</v>
      </c>
      <c r="K33" s="594">
        <f>理科!BL52</f>
        <v>-0.53224796493424975</v>
      </c>
      <c r="L33" s="595">
        <f t="shared" si="0"/>
        <v>0</v>
      </c>
      <c r="M33" s="330"/>
    </row>
    <row r="34" spans="1:13" ht="18.75" customHeight="1" x14ac:dyDescent="0.2">
      <c r="A34" s="335">
        <v>31</v>
      </c>
      <c r="B34" s="601">
        <f>国語!A53</f>
        <v>31</v>
      </c>
      <c r="C34" s="592">
        <f>国語!B53</f>
        <v>0</v>
      </c>
      <c r="D34" s="593">
        <f>国語!BI53</f>
        <v>0</v>
      </c>
      <c r="E34" s="594">
        <f>国語!BJ53</f>
        <v>16.196388261851013</v>
      </c>
      <c r="F34" s="593">
        <f>社会!BL53</f>
        <v>0</v>
      </c>
      <c r="G34" s="594">
        <f>社会!BM53</f>
        <v>6.4356435643564396</v>
      </c>
      <c r="H34" s="593">
        <f>算数!BF53</f>
        <v>0</v>
      </c>
      <c r="I34" s="594">
        <f>算数!BG53</f>
        <v>21.881606765327692</v>
      </c>
      <c r="J34" s="593">
        <f>理科!BK53</f>
        <v>0</v>
      </c>
      <c r="K34" s="594">
        <f>理科!BL53</f>
        <v>-0.53224796493424975</v>
      </c>
      <c r="L34" s="595">
        <f t="shared" si="0"/>
        <v>0</v>
      </c>
      <c r="M34" s="330"/>
    </row>
    <row r="35" spans="1:13" ht="18.75" customHeight="1" x14ac:dyDescent="0.2">
      <c r="A35" s="335">
        <v>32</v>
      </c>
      <c r="B35" s="601">
        <f>国語!A54</f>
        <v>32</v>
      </c>
      <c r="C35" s="592">
        <f>国語!B54</f>
        <v>0</v>
      </c>
      <c r="D35" s="593">
        <f>国語!BI54</f>
        <v>0</v>
      </c>
      <c r="E35" s="594">
        <f>国語!BJ54</f>
        <v>16.196388261851013</v>
      </c>
      <c r="F35" s="593">
        <f>社会!BL54</f>
        <v>0</v>
      </c>
      <c r="G35" s="594">
        <f>社会!BM54</f>
        <v>6.4356435643564396</v>
      </c>
      <c r="H35" s="593">
        <f>算数!BF54</f>
        <v>0</v>
      </c>
      <c r="I35" s="594">
        <f>算数!BG54</f>
        <v>21.881606765327692</v>
      </c>
      <c r="J35" s="593">
        <f>理科!BK54</f>
        <v>0</v>
      </c>
      <c r="K35" s="594">
        <f>理科!BL54</f>
        <v>-0.53224796493424975</v>
      </c>
      <c r="L35" s="595">
        <f t="shared" si="0"/>
        <v>0</v>
      </c>
      <c r="M35" s="330"/>
    </row>
    <row r="36" spans="1:13" ht="18.75" customHeight="1" x14ac:dyDescent="0.2">
      <c r="A36" s="335">
        <v>33</v>
      </c>
      <c r="B36" s="601">
        <f>国語!A55</f>
        <v>33</v>
      </c>
      <c r="C36" s="592">
        <f>国語!B55</f>
        <v>0</v>
      </c>
      <c r="D36" s="593">
        <f>国語!BI55</f>
        <v>0</v>
      </c>
      <c r="E36" s="594">
        <f>国語!BJ55</f>
        <v>16.196388261851013</v>
      </c>
      <c r="F36" s="593">
        <f>社会!BL55</f>
        <v>0</v>
      </c>
      <c r="G36" s="594">
        <f>社会!BM55</f>
        <v>6.4356435643564396</v>
      </c>
      <c r="H36" s="593">
        <f>算数!BF55</f>
        <v>0</v>
      </c>
      <c r="I36" s="594">
        <f>算数!BG55</f>
        <v>21.881606765327692</v>
      </c>
      <c r="J36" s="593">
        <f>理科!BK55</f>
        <v>0</v>
      </c>
      <c r="K36" s="594">
        <f>理科!BL55</f>
        <v>-0.53224796493424975</v>
      </c>
      <c r="L36" s="595">
        <f t="shared" si="0"/>
        <v>0</v>
      </c>
      <c r="M36" s="330"/>
    </row>
    <row r="37" spans="1:13" ht="18.75" customHeight="1" x14ac:dyDescent="0.2">
      <c r="A37" s="335">
        <v>34</v>
      </c>
      <c r="B37" s="601">
        <f>国語!A56</f>
        <v>34</v>
      </c>
      <c r="C37" s="592">
        <f>国語!B56</f>
        <v>0</v>
      </c>
      <c r="D37" s="593">
        <f>国語!BI56</f>
        <v>0</v>
      </c>
      <c r="E37" s="594">
        <f>国語!BJ56</f>
        <v>16.196388261851013</v>
      </c>
      <c r="F37" s="593">
        <f>社会!BL56</f>
        <v>0</v>
      </c>
      <c r="G37" s="594">
        <f>社会!BM56</f>
        <v>6.4356435643564396</v>
      </c>
      <c r="H37" s="593">
        <f>算数!BF56</f>
        <v>0</v>
      </c>
      <c r="I37" s="594">
        <f>算数!BG56</f>
        <v>21.881606765327692</v>
      </c>
      <c r="J37" s="593">
        <f>理科!BK56</f>
        <v>0</v>
      </c>
      <c r="K37" s="594">
        <f>理科!BL56</f>
        <v>-0.53224796493424975</v>
      </c>
      <c r="L37" s="595">
        <f t="shared" si="0"/>
        <v>0</v>
      </c>
      <c r="M37" s="330"/>
    </row>
    <row r="38" spans="1:13" ht="18.75" customHeight="1" x14ac:dyDescent="0.2">
      <c r="A38" s="335">
        <v>35</v>
      </c>
      <c r="B38" s="601">
        <f>国語!A57</f>
        <v>35</v>
      </c>
      <c r="C38" s="592">
        <f>国語!B57</f>
        <v>0</v>
      </c>
      <c r="D38" s="593">
        <f>国語!BI57</f>
        <v>0</v>
      </c>
      <c r="E38" s="594">
        <f>国語!BJ57</f>
        <v>16.196388261851013</v>
      </c>
      <c r="F38" s="593">
        <f>社会!BL57</f>
        <v>0</v>
      </c>
      <c r="G38" s="594">
        <f>社会!BM57</f>
        <v>6.4356435643564396</v>
      </c>
      <c r="H38" s="593">
        <f>算数!BF57</f>
        <v>0</v>
      </c>
      <c r="I38" s="594">
        <f>算数!BG57</f>
        <v>21.881606765327692</v>
      </c>
      <c r="J38" s="593">
        <f>理科!BK57</f>
        <v>0</v>
      </c>
      <c r="K38" s="594">
        <f>理科!BL57</f>
        <v>-0.53224796493424975</v>
      </c>
      <c r="L38" s="595">
        <f t="shared" si="0"/>
        <v>0</v>
      </c>
      <c r="M38" s="330"/>
    </row>
    <row r="39" spans="1:13" ht="18.75" customHeight="1" x14ac:dyDescent="0.2">
      <c r="A39" s="335">
        <v>36</v>
      </c>
      <c r="B39" s="601">
        <f>国語!A58</f>
        <v>36</v>
      </c>
      <c r="C39" s="592">
        <f>国語!B58</f>
        <v>0</v>
      </c>
      <c r="D39" s="593">
        <f>国語!BI58</f>
        <v>0</v>
      </c>
      <c r="E39" s="594">
        <f>国語!BJ58</f>
        <v>16.196388261851013</v>
      </c>
      <c r="F39" s="593">
        <f>社会!BL58</f>
        <v>0</v>
      </c>
      <c r="G39" s="594">
        <f>社会!BM58</f>
        <v>6.4356435643564396</v>
      </c>
      <c r="H39" s="593">
        <f>算数!BF58</f>
        <v>0</v>
      </c>
      <c r="I39" s="594">
        <f>算数!BG58</f>
        <v>21.881606765327692</v>
      </c>
      <c r="J39" s="593">
        <f>理科!BK58</f>
        <v>0</v>
      </c>
      <c r="K39" s="594">
        <f>理科!BL58</f>
        <v>-0.53224796493424975</v>
      </c>
      <c r="L39" s="595">
        <f t="shared" si="0"/>
        <v>0</v>
      </c>
      <c r="M39" s="330"/>
    </row>
    <row r="40" spans="1:13" ht="18.75" customHeight="1" x14ac:dyDescent="0.2">
      <c r="A40" s="335">
        <v>37</v>
      </c>
      <c r="B40" s="601">
        <f>国語!A59</f>
        <v>37</v>
      </c>
      <c r="C40" s="592">
        <f>国語!B59</f>
        <v>0</v>
      </c>
      <c r="D40" s="593">
        <f>国語!BI59</f>
        <v>0</v>
      </c>
      <c r="E40" s="594">
        <f>国語!BJ59</f>
        <v>16.196388261851013</v>
      </c>
      <c r="F40" s="593">
        <f>社会!BL59</f>
        <v>0</v>
      </c>
      <c r="G40" s="594">
        <f>社会!BM59</f>
        <v>6.4356435643564396</v>
      </c>
      <c r="H40" s="593">
        <f>算数!BF59</f>
        <v>0</v>
      </c>
      <c r="I40" s="594">
        <f>算数!BG59</f>
        <v>21.881606765327692</v>
      </c>
      <c r="J40" s="593">
        <f>理科!BK59</f>
        <v>0</v>
      </c>
      <c r="K40" s="594">
        <f>理科!BL59</f>
        <v>-0.53224796493424975</v>
      </c>
      <c r="L40" s="595">
        <f t="shared" si="0"/>
        <v>0</v>
      </c>
      <c r="M40" s="330"/>
    </row>
    <row r="41" spans="1:13" ht="18.75" customHeight="1" x14ac:dyDescent="0.2">
      <c r="A41" s="335">
        <v>38</v>
      </c>
      <c r="B41" s="601">
        <f>国語!A60</f>
        <v>38</v>
      </c>
      <c r="C41" s="592">
        <f>国語!B60</f>
        <v>0</v>
      </c>
      <c r="D41" s="593">
        <f>国語!BI60</f>
        <v>0</v>
      </c>
      <c r="E41" s="594">
        <f>国語!BJ60</f>
        <v>16.196388261851013</v>
      </c>
      <c r="F41" s="593">
        <f>社会!BL60</f>
        <v>0</v>
      </c>
      <c r="G41" s="594">
        <f>社会!BM60</f>
        <v>6.4356435643564396</v>
      </c>
      <c r="H41" s="593">
        <f>算数!BF60</f>
        <v>0</v>
      </c>
      <c r="I41" s="594">
        <f>算数!BG60</f>
        <v>21.881606765327692</v>
      </c>
      <c r="J41" s="593">
        <f>理科!BK60</f>
        <v>0</v>
      </c>
      <c r="K41" s="594">
        <f>理科!BL60</f>
        <v>-0.53224796493424975</v>
      </c>
      <c r="L41" s="595">
        <f t="shared" si="0"/>
        <v>0</v>
      </c>
      <c r="M41" s="330"/>
    </row>
    <row r="42" spans="1:13" ht="18.75" customHeight="1" x14ac:dyDescent="0.2">
      <c r="A42" s="335">
        <v>39</v>
      </c>
      <c r="B42" s="601">
        <f>国語!A61</f>
        <v>39</v>
      </c>
      <c r="C42" s="592">
        <f>国語!B61</f>
        <v>0</v>
      </c>
      <c r="D42" s="593">
        <f>国語!BI61</f>
        <v>0</v>
      </c>
      <c r="E42" s="594">
        <f>国語!BJ61</f>
        <v>16.196388261851013</v>
      </c>
      <c r="F42" s="593">
        <f>社会!BL61</f>
        <v>0</v>
      </c>
      <c r="G42" s="596">
        <f>社会!BM61</f>
        <v>6.4356435643564396</v>
      </c>
      <c r="H42" s="593">
        <f>算数!BF61</f>
        <v>0</v>
      </c>
      <c r="I42" s="594">
        <f>算数!BG61</f>
        <v>21.881606765327692</v>
      </c>
      <c r="J42" s="593">
        <f>理科!BK61</f>
        <v>0</v>
      </c>
      <c r="K42" s="594">
        <f>理科!BL61</f>
        <v>-0.53224796493424975</v>
      </c>
      <c r="L42" s="595">
        <f t="shared" si="0"/>
        <v>0</v>
      </c>
      <c r="M42" s="330"/>
    </row>
    <row r="43" spans="1:13" ht="18.75" customHeight="1" thickBot="1" x14ac:dyDescent="0.25">
      <c r="A43" s="336">
        <v>40</v>
      </c>
      <c r="B43" s="336">
        <f>国語!A62</f>
        <v>40</v>
      </c>
      <c r="C43" s="597">
        <f>国語!B62</f>
        <v>0</v>
      </c>
      <c r="D43" s="598">
        <f>国語!BI62</f>
        <v>0</v>
      </c>
      <c r="E43" s="599">
        <f>国語!BJ62</f>
        <v>16.196388261851013</v>
      </c>
      <c r="F43" s="598">
        <f>社会!BL62</f>
        <v>0</v>
      </c>
      <c r="G43" s="599">
        <f>社会!BM62</f>
        <v>6.4356435643564396</v>
      </c>
      <c r="H43" s="598">
        <f>算数!BF62</f>
        <v>0</v>
      </c>
      <c r="I43" s="599">
        <f>算数!BG62</f>
        <v>21.881606765327692</v>
      </c>
      <c r="J43" s="598">
        <f>理科!BK62</f>
        <v>0</v>
      </c>
      <c r="K43" s="599">
        <f>理科!BL62</f>
        <v>-0.53224796493424975</v>
      </c>
      <c r="L43" s="600">
        <f t="shared" si="0"/>
        <v>0</v>
      </c>
      <c r="M43" s="330"/>
    </row>
  </sheetData>
  <mergeCells count="9">
    <mergeCell ref="A2:A3"/>
    <mergeCell ref="J2:K2"/>
    <mergeCell ref="L2:L3"/>
    <mergeCell ref="B1:G1"/>
    <mergeCell ref="B2:B3"/>
    <mergeCell ref="C2:C3"/>
    <mergeCell ref="D2:E2"/>
    <mergeCell ref="F2:G2"/>
    <mergeCell ref="H2:I2"/>
  </mergeCells>
  <phoneticPr fontId="1"/>
  <pageMargins left="0.51181102362204722" right="0" top="0.35433070866141736" bottom="0.35433070866141736" header="0.31496062992125984" footer="0.31496062992125984"/>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270"/>
  <sheetViews>
    <sheetView view="pageLayout" topLeftCell="A55" zoomScaleNormal="100" workbookViewId="0">
      <selection activeCell="BO60" sqref="BO60:BQ60"/>
    </sheetView>
  </sheetViews>
  <sheetFormatPr defaultColWidth="8.88671875" defaultRowHeight="13.2" x14ac:dyDescent="0.2"/>
  <cols>
    <col min="1" max="5" width="1.88671875" customWidth="1"/>
    <col min="6" max="25" width="1.5546875" customWidth="1"/>
    <col min="26" max="37" width="2" customWidth="1"/>
    <col min="38" max="41" width="2.44140625" customWidth="1"/>
    <col min="42" max="46" width="1.88671875" customWidth="1"/>
    <col min="47" max="66" width="1.5546875" customWidth="1"/>
    <col min="67" max="78" width="2" customWidth="1"/>
  </cols>
  <sheetData>
    <row r="1" spans="1:78" ht="19.8" x14ac:dyDescent="0.2">
      <c r="A1" s="327"/>
      <c r="B1" s="965" t="s">
        <v>220</v>
      </c>
      <c r="C1" s="965"/>
      <c r="D1" s="965"/>
      <c r="E1" s="965"/>
      <c r="F1" s="965"/>
      <c r="G1" s="965"/>
      <c r="H1" s="965"/>
      <c r="I1" s="965"/>
      <c r="J1" s="965"/>
      <c r="K1" s="965"/>
      <c r="L1" s="965"/>
      <c r="M1" s="965"/>
      <c r="N1" s="965"/>
      <c r="O1" s="965"/>
      <c r="P1" s="965"/>
      <c r="Q1" s="965"/>
      <c r="R1" s="965"/>
      <c r="S1" s="327"/>
      <c r="T1" s="327"/>
      <c r="U1" s="327"/>
      <c r="V1" s="327"/>
      <c r="W1" s="327"/>
      <c r="X1" s="327"/>
      <c r="Y1" s="327"/>
      <c r="Z1" s="327"/>
      <c r="AA1" s="327"/>
      <c r="AB1" s="327"/>
      <c r="AC1" s="327"/>
      <c r="AD1" s="327"/>
      <c r="AE1" s="327"/>
      <c r="AF1" s="327"/>
      <c r="AG1" s="327"/>
      <c r="AH1" s="327"/>
      <c r="AI1" s="327"/>
      <c r="AJ1" s="327"/>
      <c r="AK1" s="327"/>
      <c r="AN1" s="381"/>
      <c r="AP1" s="327"/>
      <c r="AQ1" s="965" t="s">
        <v>220</v>
      </c>
      <c r="AR1" s="965"/>
      <c r="AS1" s="965"/>
      <c r="AT1" s="965"/>
      <c r="AU1" s="965"/>
      <c r="AV1" s="965"/>
      <c r="AW1" s="965"/>
      <c r="AX1" s="965"/>
      <c r="AY1" s="965"/>
      <c r="AZ1" s="965"/>
      <c r="BA1" s="965"/>
      <c r="BB1" s="965"/>
      <c r="BC1" s="965"/>
      <c r="BD1" s="965"/>
      <c r="BE1" s="965"/>
      <c r="BF1" s="965"/>
      <c r="BG1" s="965"/>
      <c r="BH1" s="327"/>
      <c r="BI1" s="327"/>
      <c r="BJ1" s="327"/>
      <c r="BK1" s="327"/>
      <c r="BL1" s="327"/>
      <c r="BM1" s="327"/>
      <c r="BN1" s="327"/>
      <c r="BO1" s="327"/>
      <c r="BP1" s="327"/>
      <c r="BQ1" s="327"/>
      <c r="BR1" s="327"/>
      <c r="BS1" s="327"/>
      <c r="BT1" s="327"/>
      <c r="BU1" s="327"/>
      <c r="BV1" s="327"/>
      <c r="BW1" s="327"/>
    </row>
    <row r="2" spans="1:78" ht="21.6" customHeight="1" x14ac:dyDescent="0.2">
      <c r="A2" s="965"/>
      <c r="B2" s="965"/>
      <c r="C2" s="327"/>
      <c r="D2" s="327"/>
      <c r="E2" s="327"/>
      <c r="F2" s="327"/>
      <c r="G2" s="327"/>
      <c r="H2" s="327"/>
      <c r="I2" s="327"/>
      <c r="J2" s="327"/>
      <c r="K2" s="1025" t="s">
        <v>221</v>
      </c>
      <c r="L2" s="1025"/>
      <c r="M2" s="1025"/>
      <c r="N2" s="1025"/>
      <c r="O2" s="1025"/>
      <c r="P2" s="1025"/>
      <c r="Q2" s="1025"/>
      <c r="R2" s="1025"/>
      <c r="S2" s="1025"/>
      <c r="T2" s="1025"/>
      <c r="U2" s="1025"/>
      <c r="V2" s="1025"/>
      <c r="W2" s="327"/>
      <c r="X2" s="327"/>
      <c r="Y2" s="327"/>
      <c r="Z2" s="327"/>
      <c r="AA2" s="327"/>
      <c r="AB2" s="327"/>
      <c r="AC2" s="327"/>
      <c r="AD2" s="327"/>
      <c r="AE2" s="327"/>
      <c r="AF2" s="327"/>
      <c r="AG2" s="327"/>
      <c r="AH2" s="327"/>
      <c r="AI2" s="327"/>
      <c r="AJ2" s="327"/>
      <c r="AK2" s="327"/>
      <c r="AN2" s="381"/>
      <c r="AP2" s="965"/>
      <c r="AQ2" s="965"/>
      <c r="AR2" s="327"/>
      <c r="AS2" s="327"/>
      <c r="AT2" s="327"/>
      <c r="AU2" s="327"/>
      <c r="AV2" s="327"/>
      <c r="AW2" s="327"/>
      <c r="AX2" s="327"/>
      <c r="AY2" s="327"/>
      <c r="AZ2" s="1025" t="s">
        <v>221</v>
      </c>
      <c r="BA2" s="1025"/>
      <c r="BB2" s="1025"/>
      <c r="BC2" s="1025"/>
      <c r="BD2" s="1025"/>
      <c r="BE2" s="1025"/>
      <c r="BF2" s="1025"/>
      <c r="BG2" s="1025"/>
      <c r="BH2" s="1025"/>
      <c r="BI2" s="1025"/>
      <c r="BJ2" s="1025"/>
      <c r="BK2" s="1025"/>
      <c r="BL2" s="327"/>
      <c r="BM2" s="327"/>
      <c r="BN2" s="327"/>
      <c r="BO2" s="327"/>
      <c r="BP2" s="327"/>
      <c r="BQ2" s="327"/>
      <c r="BR2" s="327"/>
      <c r="BS2" s="327"/>
      <c r="BT2" s="327"/>
      <c r="BU2" s="327"/>
      <c r="BV2" s="327"/>
      <c r="BW2" s="327"/>
    </row>
    <row r="3" spans="1:78" ht="24" customHeight="1" thickBot="1" x14ac:dyDescent="0.25">
      <c r="A3" s="330"/>
      <c r="B3" s="330"/>
      <c r="C3" s="330"/>
      <c r="D3" s="330"/>
      <c r="E3" s="330"/>
      <c r="F3" s="330"/>
      <c r="G3" s="330"/>
      <c r="H3" s="330"/>
      <c r="I3" s="330"/>
      <c r="J3" s="330"/>
      <c r="K3" s="330"/>
      <c r="L3" s="985" t="s">
        <v>236</v>
      </c>
      <c r="M3" s="985"/>
      <c r="N3" s="985"/>
      <c r="O3" s="985">
        <v>1</v>
      </c>
      <c r="P3" s="985"/>
      <c r="Q3" s="379" t="s">
        <v>222</v>
      </c>
      <c r="R3" s="380"/>
      <c r="S3" s="985">
        <f>国語!$A$23</f>
        <v>1</v>
      </c>
      <c r="T3" s="985"/>
      <c r="U3" s="379" t="s">
        <v>223</v>
      </c>
      <c r="V3" s="380"/>
      <c r="W3" s="985" t="s">
        <v>224</v>
      </c>
      <c r="X3" s="985"/>
      <c r="Y3" s="985"/>
      <c r="Z3" s="135"/>
      <c r="AA3" s="986">
        <f>国語!$B$23</f>
        <v>0</v>
      </c>
      <c r="AB3" s="986"/>
      <c r="AC3" s="986"/>
      <c r="AD3" s="986"/>
      <c r="AE3" s="986"/>
      <c r="AF3" s="986"/>
      <c r="AG3" s="986"/>
      <c r="AH3" s="986"/>
      <c r="AI3" s="403"/>
      <c r="AJ3" s="403"/>
      <c r="AK3" s="403"/>
      <c r="AN3" s="381"/>
      <c r="AP3" s="330"/>
      <c r="AQ3" s="330"/>
      <c r="AR3" s="330"/>
      <c r="AS3" s="330"/>
      <c r="AT3" s="330"/>
      <c r="AU3" s="330"/>
      <c r="AV3" s="330"/>
      <c r="AW3" s="330"/>
      <c r="AX3" s="330"/>
      <c r="AY3" s="330"/>
      <c r="AZ3" s="330"/>
      <c r="BA3" s="985" t="s">
        <v>236</v>
      </c>
      <c r="BB3" s="985"/>
      <c r="BC3" s="985"/>
      <c r="BD3" s="985">
        <f>$O$3</f>
        <v>1</v>
      </c>
      <c r="BE3" s="985"/>
      <c r="BF3" s="379" t="s">
        <v>222</v>
      </c>
      <c r="BG3" s="380"/>
      <c r="BH3" s="985">
        <f>国語!$A$24</f>
        <v>2</v>
      </c>
      <c r="BI3" s="985"/>
      <c r="BJ3" s="379" t="s">
        <v>223</v>
      </c>
      <c r="BK3" s="380"/>
      <c r="BL3" s="985" t="s">
        <v>224</v>
      </c>
      <c r="BM3" s="985"/>
      <c r="BN3" s="985"/>
      <c r="BO3" s="135"/>
      <c r="BP3" s="986">
        <f>国語!$B$24</f>
        <v>0</v>
      </c>
      <c r="BQ3" s="986"/>
      <c r="BR3" s="986"/>
      <c r="BS3" s="986"/>
      <c r="BT3" s="986"/>
      <c r="BU3" s="986"/>
      <c r="BV3" s="986"/>
      <c r="BW3" s="986"/>
    </row>
    <row r="4" spans="1:78" ht="15.6" customHeight="1" x14ac:dyDescent="0.2">
      <c r="A4" s="991" t="s">
        <v>225</v>
      </c>
      <c r="B4" s="992"/>
      <c r="C4" s="992"/>
      <c r="D4" s="992"/>
      <c r="E4" s="996"/>
      <c r="F4" s="991" t="s">
        <v>240</v>
      </c>
      <c r="G4" s="992"/>
      <c r="H4" s="992"/>
      <c r="I4" s="992"/>
      <c r="J4" s="992"/>
      <c r="K4" s="995" t="s">
        <v>226</v>
      </c>
      <c r="L4" s="995"/>
      <c r="M4" s="995"/>
      <c r="N4" s="995"/>
      <c r="O4" s="995"/>
      <c r="P4" s="995" t="s">
        <v>226</v>
      </c>
      <c r="Q4" s="995"/>
      <c r="R4" s="995"/>
      <c r="S4" s="995"/>
      <c r="T4" s="995"/>
      <c r="U4" s="992" t="s">
        <v>227</v>
      </c>
      <c r="V4" s="992"/>
      <c r="W4" s="992"/>
      <c r="X4" s="992"/>
      <c r="Y4" s="996"/>
      <c r="Z4" s="997" t="s">
        <v>228</v>
      </c>
      <c r="AA4" s="992"/>
      <c r="AB4" s="992"/>
      <c r="AC4" s="968" t="s">
        <v>342</v>
      </c>
      <c r="AD4" s="969"/>
      <c r="AE4" s="970"/>
      <c r="AF4" s="992" t="s">
        <v>229</v>
      </c>
      <c r="AG4" s="992"/>
      <c r="AH4" s="996"/>
      <c r="AI4" s="996" t="s">
        <v>316</v>
      </c>
      <c r="AJ4" s="1004"/>
      <c r="AK4" s="1005"/>
      <c r="AN4" s="381"/>
      <c r="AP4" s="991" t="s">
        <v>225</v>
      </c>
      <c r="AQ4" s="992"/>
      <c r="AR4" s="992"/>
      <c r="AS4" s="992"/>
      <c r="AT4" s="996"/>
      <c r="AU4" s="991" t="s">
        <v>240</v>
      </c>
      <c r="AV4" s="992"/>
      <c r="AW4" s="992"/>
      <c r="AX4" s="992"/>
      <c r="AY4" s="992"/>
      <c r="AZ4" s="995" t="s">
        <v>226</v>
      </c>
      <c r="BA4" s="995"/>
      <c r="BB4" s="995"/>
      <c r="BC4" s="995"/>
      <c r="BD4" s="995"/>
      <c r="BE4" s="995" t="s">
        <v>226</v>
      </c>
      <c r="BF4" s="995"/>
      <c r="BG4" s="995"/>
      <c r="BH4" s="995"/>
      <c r="BI4" s="995"/>
      <c r="BJ4" s="992" t="s">
        <v>227</v>
      </c>
      <c r="BK4" s="992"/>
      <c r="BL4" s="992"/>
      <c r="BM4" s="992"/>
      <c r="BN4" s="996"/>
      <c r="BO4" s="997" t="s">
        <v>228</v>
      </c>
      <c r="BP4" s="992"/>
      <c r="BQ4" s="992"/>
      <c r="BR4" s="968" t="s">
        <v>342</v>
      </c>
      <c r="BS4" s="969"/>
      <c r="BT4" s="970"/>
      <c r="BU4" s="992" t="s">
        <v>229</v>
      </c>
      <c r="BV4" s="992"/>
      <c r="BW4" s="996"/>
      <c r="BX4" s="996" t="s">
        <v>316</v>
      </c>
      <c r="BY4" s="1004"/>
      <c r="BZ4" s="1005"/>
    </row>
    <row r="5" spans="1:78" ht="15.6" customHeight="1" thickBot="1" x14ac:dyDescent="0.25">
      <c r="A5" s="993"/>
      <c r="B5" s="994"/>
      <c r="C5" s="994"/>
      <c r="D5" s="994"/>
      <c r="E5" s="1003"/>
      <c r="F5" s="993"/>
      <c r="G5" s="994"/>
      <c r="H5" s="994"/>
      <c r="I5" s="994"/>
      <c r="J5" s="994"/>
      <c r="K5" s="994" t="s">
        <v>29</v>
      </c>
      <c r="L5" s="994"/>
      <c r="M5" s="994"/>
      <c r="N5" s="994"/>
      <c r="O5" s="994"/>
      <c r="P5" s="994" t="s">
        <v>239</v>
      </c>
      <c r="Q5" s="994"/>
      <c r="R5" s="994"/>
      <c r="S5" s="994"/>
      <c r="T5" s="994"/>
      <c r="U5" s="994" t="s">
        <v>239</v>
      </c>
      <c r="V5" s="994"/>
      <c r="W5" s="994"/>
      <c r="X5" s="994"/>
      <c r="Y5" s="1003"/>
      <c r="Z5" s="1024" t="s">
        <v>230</v>
      </c>
      <c r="AA5" s="994"/>
      <c r="AB5" s="994"/>
      <c r="AC5" s="971" t="s">
        <v>229</v>
      </c>
      <c r="AD5" s="972"/>
      <c r="AE5" s="973"/>
      <c r="AF5" s="994"/>
      <c r="AG5" s="994"/>
      <c r="AH5" s="1003"/>
      <c r="AI5" s="1007" t="s">
        <v>229</v>
      </c>
      <c r="AJ5" s="1008"/>
      <c r="AK5" s="1009"/>
      <c r="AN5" s="381"/>
      <c r="AP5" s="993"/>
      <c r="AQ5" s="994"/>
      <c r="AR5" s="994"/>
      <c r="AS5" s="994"/>
      <c r="AT5" s="1003"/>
      <c r="AU5" s="993"/>
      <c r="AV5" s="994"/>
      <c r="AW5" s="994"/>
      <c r="AX5" s="994"/>
      <c r="AY5" s="994"/>
      <c r="AZ5" s="994" t="s">
        <v>29</v>
      </c>
      <c r="BA5" s="994"/>
      <c r="BB5" s="994"/>
      <c r="BC5" s="994"/>
      <c r="BD5" s="994"/>
      <c r="BE5" s="994" t="s">
        <v>239</v>
      </c>
      <c r="BF5" s="994"/>
      <c r="BG5" s="994"/>
      <c r="BH5" s="994"/>
      <c r="BI5" s="994"/>
      <c r="BJ5" s="994" t="s">
        <v>239</v>
      </c>
      <c r="BK5" s="994"/>
      <c r="BL5" s="994"/>
      <c r="BM5" s="994"/>
      <c r="BN5" s="1003"/>
      <c r="BO5" s="1024" t="s">
        <v>230</v>
      </c>
      <c r="BP5" s="994"/>
      <c r="BQ5" s="994"/>
      <c r="BR5" s="971" t="s">
        <v>229</v>
      </c>
      <c r="BS5" s="972"/>
      <c r="BT5" s="973"/>
      <c r="BU5" s="994"/>
      <c r="BV5" s="994"/>
      <c r="BW5" s="1003"/>
      <c r="BX5" s="1007" t="s">
        <v>229</v>
      </c>
      <c r="BY5" s="1008"/>
      <c r="BZ5" s="1009"/>
    </row>
    <row r="6" spans="1:78" ht="24" customHeight="1" x14ac:dyDescent="0.2">
      <c r="A6" s="966" t="s">
        <v>231</v>
      </c>
      <c r="B6" s="1016"/>
      <c r="C6" s="1016"/>
      <c r="D6" s="1016"/>
      <c r="E6" s="962"/>
      <c r="F6" s="966">
        <v>100</v>
      </c>
      <c r="G6" s="1016"/>
      <c r="H6" s="1016"/>
      <c r="I6" s="1016"/>
      <c r="J6" s="1016"/>
      <c r="K6" s="1016">
        <f>IF($F$6="","",IF($F$6=100,国語!$BI$23))</f>
        <v>0</v>
      </c>
      <c r="L6" s="1016"/>
      <c r="M6" s="1016"/>
      <c r="N6" s="1016"/>
      <c r="O6" s="1016"/>
      <c r="P6" s="1016">
        <f>K6</f>
        <v>0</v>
      </c>
      <c r="Q6" s="1016"/>
      <c r="R6" s="1016"/>
      <c r="S6" s="1016"/>
      <c r="T6" s="1016"/>
      <c r="U6" s="1017">
        <f>IF($F$6="","",IF($F$6=100,国語!$BI$65))</f>
        <v>59.9</v>
      </c>
      <c r="V6" s="1017"/>
      <c r="W6" s="1017"/>
      <c r="X6" s="1017"/>
      <c r="Y6" s="1031"/>
      <c r="Z6" s="1019" t="str">
        <f>IF(AND(K6&gt;=0,K6&lt;=30,$F$6&gt;0),"〇"," ")</f>
        <v>〇</v>
      </c>
      <c r="AA6" s="999"/>
      <c r="AB6" s="1000"/>
      <c r="AC6" s="998" t="str">
        <f>IF(AND(K6&gt;=31,K6&lt;=50,$F$6&gt;0),"〇"," ")</f>
        <v xml:space="preserve"> </v>
      </c>
      <c r="AD6" s="999"/>
      <c r="AE6" s="1000"/>
      <c r="AF6" s="998" t="str">
        <f>IF(AND(K6&gt;=51,K6&lt;=68,$F$6&gt;0),"〇"," ")</f>
        <v xml:space="preserve"> </v>
      </c>
      <c r="AG6" s="999"/>
      <c r="AH6" s="1000"/>
      <c r="AI6" s="998" t="str">
        <f>IF(AND(K6&gt;=69,$F$6&gt;0),"〇"," ")</f>
        <v xml:space="preserve"> </v>
      </c>
      <c r="AJ6" s="999"/>
      <c r="AK6" s="1006"/>
      <c r="AN6" s="381"/>
      <c r="AP6" s="966" t="s">
        <v>231</v>
      </c>
      <c r="AQ6" s="1016"/>
      <c r="AR6" s="1016"/>
      <c r="AS6" s="1016"/>
      <c r="AT6" s="962"/>
      <c r="AU6" s="966" t="str">
        <f>IF($F$6="","",IF($F$6=100,"100"))</f>
        <v>100</v>
      </c>
      <c r="AV6" s="1016"/>
      <c r="AW6" s="1016"/>
      <c r="AX6" s="1016"/>
      <c r="AY6" s="1016"/>
      <c r="AZ6" s="1016">
        <f>IF($F$6="","",IF($F$6=100,国語!$BI$24))</f>
        <v>0</v>
      </c>
      <c r="BA6" s="1016"/>
      <c r="BB6" s="1016"/>
      <c r="BC6" s="1016"/>
      <c r="BD6" s="1016"/>
      <c r="BE6" s="1016">
        <f>AZ6</f>
        <v>0</v>
      </c>
      <c r="BF6" s="1016"/>
      <c r="BG6" s="1016"/>
      <c r="BH6" s="1016"/>
      <c r="BI6" s="1016"/>
      <c r="BJ6" s="1017">
        <f>$U$6</f>
        <v>59.9</v>
      </c>
      <c r="BK6" s="1017"/>
      <c r="BL6" s="1017"/>
      <c r="BM6" s="1017"/>
      <c r="BN6" s="1018"/>
      <c r="BO6" s="1019" t="str">
        <f>IF(AND(AZ6&gt;=0,AZ6&lt;=30,$F$6&gt;0),"〇"," ")</f>
        <v>〇</v>
      </c>
      <c r="BP6" s="999"/>
      <c r="BQ6" s="1000"/>
      <c r="BR6" s="998" t="str">
        <f>IF(AND(AZ6&gt;=31,AZ6&lt;=50,$F$6&gt;0),"〇"," ")</f>
        <v xml:space="preserve"> </v>
      </c>
      <c r="BS6" s="999"/>
      <c r="BT6" s="1000"/>
      <c r="BU6" s="998" t="str">
        <f>IF(AND(AZ6&gt;=51,AZ6&lt;=68,$F$6&gt;0),"〇"," ")</f>
        <v xml:space="preserve"> </v>
      </c>
      <c r="BV6" s="999"/>
      <c r="BW6" s="1000"/>
      <c r="BX6" s="998" t="str">
        <f>IF(AND(AZ6&gt;=69,$F$6&gt;0),"〇"," ")</f>
        <v xml:space="preserve"> </v>
      </c>
      <c r="BY6" s="999"/>
      <c r="BZ6" s="1006"/>
    </row>
    <row r="7" spans="1:78" ht="24" customHeight="1" x14ac:dyDescent="0.2">
      <c r="A7" s="1001" t="s">
        <v>232</v>
      </c>
      <c r="B7" s="1002"/>
      <c r="C7" s="1002"/>
      <c r="D7" s="1002"/>
      <c r="E7" s="1021"/>
      <c r="F7" s="1001">
        <v>100</v>
      </c>
      <c r="G7" s="1002"/>
      <c r="H7" s="1002"/>
      <c r="I7" s="1002"/>
      <c r="J7" s="1002"/>
      <c r="K7" s="1002">
        <f>IF($F$7="","",IF($F$7=100,社会!$BL$23))</f>
        <v>0</v>
      </c>
      <c r="L7" s="1002"/>
      <c r="M7" s="1002"/>
      <c r="N7" s="1002"/>
      <c r="O7" s="1002"/>
      <c r="P7" s="1002">
        <f t="shared" ref="P7:P9" si="0">K7</f>
        <v>0</v>
      </c>
      <c r="Q7" s="1002"/>
      <c r="R7" s="1002"/>
      <c r="S7" s="1002"/>
      <c r="T7" s="1002"/>
      <c r="U7" s="987">
        <f>IF($F$7="","",IF($F$7=100,社会!$BL$65))</f>
        <v>74.8</v>
      </c>
      <c r="V7" s="987"/>
      <c r="W7" s="987"/>
      <c r="X7" s="987"/>
      <c r="Y7" s="1030"/>
      <c r="Z7" s="989" t="str">
        <f>IF(AND(K7&gt;=0,K7&lt;=47,$F$7&gt;0),"〇"," ")</f>
        <v>〇</v>
      </c>
      <c r="AA7" s="975"/>
      <c r="AB7" s="990"/>
      <c r="AC7" s="974" t="str">
        <f>IF(AND(K7&gt;=48,K7&lt;=65,$F$7&gt;0),"〇"," ")</f>
        <v xml:space="preserve"> </v>
      </c>
      <c r="AD7" s="975"/>
      <c r="AE7" s="990"/>
      <c r="AF7" s="974" t="str">
        <f>IF(AND(K7&gt;=66,K7&lt;=83,$F$7&gt;0),"〇"," ")</f>
        <v xml:space="preserve"> </v>
      </c>
      <c r="AG7" s="975"/>
      <c r="AH7" s="990"/>
      <c r="AI7" s="974" t="str">
        <f>IF(AND(K7&gt;=84,$F$7&gt;0),"〇"," ")</f>
        <v xml:space="preserve"> </v>
      </c>
      <c r="AJ7" s="975"/>
      <c r="AK7" s="976"/>
      <c r="AN7" s="381"/>
      <c r="AP7" s="1001" t="s">
        <v>232</v>
      </c>
      <c r="AQ7" s="1002"/>
      <c r="AR7" s="1002"/>
      <c r="AS7" s="1002"/>
      <c r="AT7" s="1021"/>
      <c r="AU7" s="1001" t="str">
        <f>IF($F$7="","",IF($F$7=100,"100"))</f>
        <v>100</v>
      </c>
      <c r="AV7" s="1002"/>
      <c r="AW7" s="1002"/>
      <c r="AX7" s="1002"/>
      <c r="AY7" s="1002"/>
      <c r="AZ7" s="1002">
        <f>IF($F$7="","",IF($F$7=100,社会!$BL$24))</f>
        <v>0</v>
      </c>
      <c r="BA7" s="1002"/>
      <c r="BB7" s="1002"/>
      <c r="BC7" s="1002"/>
      <c r="BD7" s="1002"/>
      <c r="BE7" s="1002">
        <f t="shared" ref="BE7:BE9" si="1">AZ7</f>
        <v>0</v>
      </c>
      <c r="BF7" s="1002"/>
      <c r="BG7" s="1002"/>
      <c r="BH7" s="1002"/>
      <c r="BI7" s="1002"/>
      <c r="BJ7" s="987">
        <f>$U$7</f>
        <v>74.8</v>
      </c>
      <c r="BK7" s="987"/>
      <c r="BL7" s="987"/>
      <c r="BM7" s="987"/>
      <c r="BN7" s="988"/>
      <c r="BO7" s="989" t="str">
        <f>IF(AND(AZ7&gt;=0,AZ7&lt;=47,$F$7&gt;0),"〇"," ")</f>
        <v>〇</v>
      </c>
      <c r="BP7" s="975"/>
      <c r="BQ7" s="990"/>
      <c r="BR7" s="974" t="str">
        <f>IF(AND(AZ7&gt;=48,AZ7&lt;=65,$F$7&gt;0),"〇"," ")</f>
        <v xml:space="preserve"> </v>
      </c>
      <c r="BS7" s="975"/>
      <c r="BT7" s="990"/>
      <c r="BU7" s="974" t="str">
        <f>IF(AND(AZ7&gt;=66,AZ7&lt;=83,$F$7&gt;0),"〇"," ")</f>
        <v xml:space="preserve"> </v>
      </c>
      <c r="BV7" s="975"/>
      <c r="BW7" s="990"/>
      <c r="BX7" s="974" t="str">
        <f>IF(AND(AZ7&gt;=84,$F$7&gt;0),"〇"," ")</f>
        <v xml:space="preserve"> </v>
      </c>
      <c r="BY7" s="975"/>
      <c r="BZ7" s="976"/>
    </row>
    <row r="8" spans="1:78" ht="24" customHeight="1" x14ac:dyDescent="0.2">
      <c r="A8" s="1001" t="s">
        <v>233</v>
      </c>
      <c r="B8" s="1002"/>
      <c r="C8" s="1002"/>
      <c r="D8" s="1002"/>
      <c r="E8" s="1021"/>
      <c r="F8" s="1001">
        <v>100</v>
      </c>
      <c r="G8" s="1002"/>
      <c r="H8" s="1002"/>
      <c r="I8" s="1002"/>
      <c r="J8" s="1002"/>
      <c r="K8" s="1002">
        <f>IF($F$8="","",IF($F$8=100,算数!$BF$23))</f>
        <v>0</v>
      </c>
      <c r="L8" s="1002"/>
      <c r="M8" s="1002"/>
      <c r="N8" s="1002"/>
      <c r="O8" s="1002"/>
      <c r="P8" s="1002">
        <f t="shared" si="0"/>
        <v>0</v>
      </c>
      <c r="Q8" s="1002"/>
      <c r="R8" s="1002"/>
      <c r="S8" s="1002"/>
      <c r="T8" s="1002"/>
      <c r="U8" s="987">
        <f>IF($F$8="","",IF($F$8=100,算数!$BF$65))</f>
        <v>66.5</v>
      </c>
      <c r="V8" s="987"/>
      <c r="W8" s="987"/>
      <c r="X8" s="987"/>
      <c r="Y8" s="1030"/>
      <c r="Z8" s="989" t="str">
        <f>IF(AND(K8&gt;=0,K8&lt;=28,$F$8&gt;0),"〇"," ")</f>
        <v>〇</v>
      </c>
      <c r="AA8" s="975"/>
      <c r="AB8" s="990"/>
      <c r="AC8" s="974" t="str">
        <f>IF(AND(K8&gt;=29,K8&lt;=54,$F$8&gt;0),"〇"," ")</f>
        <v xml:space="preserve"> </v>
      </c>
      <c r="AD8" s="975"/>
      <c r="AE8" s="990"/>
      <c r="AF8" s="974" t="str">
        <f>IF(AND(K8&gt;=55,K8&lt;=77,$F$8&gt;0),"〇"," ")</f>
        <v xml:space="preserve"> </v>
      </c>
      <c r="AG8" s="975"/>
      <c r="AH8" s="990"/>
      <c r="AI8" s="974" t="str">
        <f>IF(AND(K8&gt;=78,$F$8&gt;0),"〇"," ")</f>
        <v xml:space="preserve"> </v>
      </c>
      <c r="AJ8" s="975"/>
      <c r="AK8" s="976"/>
      <c r="AN8" s="381"/>
      <c r="AP8" s="1001" t="s">
        <v>233</v>
      </c>
      <c r="AQ8" s="1002"/>
      <c r="AR8" s="1002"/>
      <c r="AS8" s="1002"/>
      <c r="AT8" s="1021"/>
      <c r="AU8" s="1001" t="str">
        <f>IF($F$8="","",IF($F$8=100,"100"))</f>
        <v>100</v>
      </c>
      <c r="AV8" s="1002"/>
      <c r="AW8" s="1002"/>
      <c r="AX8" s="1002"/>
      <c r="AY8" s="1002"/>
      <c r="AZ8" s="1002">
        <f>IF($F$8="","",IF($F$8=100,算数!$BF$24))</f>
        <v>0</v>
      </c>
      <c r="BA8" s="1002"/>
      <c r="BB8" s="1002"/>
      <c r="BC8" s="1002"/>
      <c r="BD8" s="1002"/>
      <c r="BE8" s="1002">
        <f t="shared" si="1"/>
        <v>0</v>
      </c>
      <c r="BF8" s="1002"/>
      <c r="BG8" s="1002"/>
      <c r="BH8" s="1002"/>
      <c r="BI8" s="1002"/>
      <c r="BJ8" s="987">
        <f>$U$8</f>
        <v>66.5</v>
      </c>
      <c r="BK8" s="987"/>
      <c r="BL8" s="987"/>
      <c r="BM8" s="987"/>
      <c r="BN8" s="988"/>
      <c r="BO8" s="989" t="str">
        <f>IF(AND(AZ8&gt;=0,AZ8&lt;=28,$F$8&gt;0),"〇"," ")</f>
        <v>〇</v>
      </c>
      <c r="BP8" s="975"/>
      <c r="BQ8" s="990"/>
      <c r="BR8" s="974" t="str">
        <f>IF(AND(AZ8&gt;=29,AZ8&lt;=54,$F$8&gt;0),"〇"," ")</f>
        <v xml:space="preserve"> </v>
      </c>
      <c r="BS8" s="975"/>
      <c r="BT8" s="990"/>
      <c r="BU8" s="974" t="str">
        <f>IF(AND(AZ8&gt;=55,AZ8&lt;=77,$F$8&gt;0),"〇"," ")</f>
        <v xml:space="preserve"> </v>
      </c>
      <c r="BV8" s="975"/>
      <c r="BW8" s="990"/>
      <c r="BX8" s="974" t="str">
        <f>IF(AND(AZ8&gt;=78,$F$8&gt;0),"〇"," ")</f>
        <v xml:space="preserve"> </v>
      </c>
      <c r="BY8" s="975"/>
      <c r="BZ8" s="976"/>
    </row>
    <row r="9" spans="1:78" ht="24" customHeight="1" thickBot="1" x14ac:dyDescent="0.25">
      <c r="A9" s="1022" t="s">
        <v>234</v>
      </c>
      <c r="B9" s="1015"/>
      <c r="C9" s="1015"/>
      <c r="D9" s="1015"/>
      <c r="E9" s="1023"/>
      <c r="F9" s="1022">
        <v>100</v>
      </c>
      <c r="G9" s="1015"/>
      <c r="H9" s="1015"/>
      <c r="I9" s="1015"/>
      <c r="J9" s="1015"/>
      <c r="K9" s="1015">
        <f>IF($F$9="","",IF($F$9=100,理科!$BK$23))</f>
        <v>0</v>
      </c>
      <c r="L9" s="1015"/>
      <c r="M9" s="1015"/>
      <c r="N9" s="1015"/>
      <c r="O9" s="1015"/>
      <c r="P9" s="1002">
        <f t="shared" si="0"/>
        <v>0</v>
      </c>
      <c r="Q9" s="1002"/>
      <c r="R9" s="1002"/>
      <c r="S9" s="1002"/>
      <c r="T9" s="1002"/>
      <c r="U9" s="1028">
        <f>IF($F$9="","",IF($F$9=100,理科!$BK$65))</f>
        <v>80.7</v>
      </c>
      <c r="V9" s="1028"/>
      <c r="W9" s="1028"/>
      <c r="X9" s="1028"/>
      <c r="Y9" s="1029"/>
      <c r="Z9" s="989" t="str">
        <f>IF(AND(K9&gt;=0,K9&lt;=54,$F$9&gt;0),"〇"," ")</f>
        <v>〇</v>
      </c>
      <c r="AA9" s="975"/>
      <c r="AB9" s="990"/>
      <c r="AC9" s="974" t="str">
        <f>IF(AND(K9&gt;=55,K9&lt;=72,$F$9&gt;0),"〇"," ")</f>
        <v xml:space="preserve"> </v>
      </c>
      <c r="AD9" s="975"/>
      <c r="AE9" s="990"/>
      <c r="AF9" s="974" t="str">
        <f>IF(AND(K9&gt;=73,K9&lt;=88,$F$9&gt;0),"〇"," ")</f>
        <v xml:space="preserve"> </v>
      </c>
      <c r="AG9" s="975"/>
      <c r="AH9" s="990"/>
      <c r="AI9" s="977" t="str">
        <f>IF(AND(K9&gt;=89,$F$9&gt;0),"〇"," ")</f>
        <v xml:space="preserve"> </v>
      </c>
      <c r="AJ9" s="978"/>
      <c r="AK9" s="979"/>
      <c r="AN9" s="381"/>
      <c r="AP9" s="1022" t="s">
        <v>234</v>
      </c>
      <c r="AQ9" s="1015"/>
      <c r="AR9" s="1015"/>
      <c r="AS9" s="1015"/>
      <c r="AT9" s="1023"/>
      <c r="AU9" s="1013" t="str">
        <f>IF($F$9="","",IF($F$9=100,"100"))</f>
        <v>100</v>
      </c>
      <c r="AV9" s="1014"/>
      <c r="AW9" s="1014"/>
      <c r="AX9" s="1014"/>
      <c r="AY9" s="1014"/>
      <c r="AZ9" s="1015">
        <f>IF($F$9="","",IF($F$9=100,理科!$BK$24))</f>
        <v>0</v>
      </c>
      <c r="BA9" s="1015"/>
      <c r="BB9" s="1015"/>
      <c r="BC9" s="1015"/>
      <c r="BD9" s="1015"/>
      <c r="BE9" s="1002">
        <f t="shared" si="1"/>
        <v>0</v>
      </c>
      <c r="BF9" s="1002"/>
      <c r="BG9" s="1002"/>
      <c r="BH9" s="1002"/>
      <c r="BI9" s="1002"/>
      <c r="BJ9" s="987">
        <f>$U$9</f>
        <v>80.7</v>
      </c>
      <c r="BK9" s="987"/>
      <c r="BL9" s="987"/>
      <c r="BM9" s="987"/>
      <c r="BN9" s="988"/>
      <c r="BO9" s="989" t="str">
        <f>IF(AND(AZ9&gt;=0,AZ9&lt;=54,$F$9&gt;0),"〇"," ")</f>
        <v>〇</v>
      </c>
      <c r="BP9" s="975"/>
      <c r="BQ9" s="990"/>
      <c r="BR9" s="974" t="str">
        <f>IF(AND(AZ9&gt;=55,AZ9&lt;=72,$F$9&gt;0),"〇"," ")</f>
        <v xml:space="preserve"> </v>
      </c>
      <c r="BS9" s="975"/>
      <c r="BT9" s="990"/>
      <c r="BU9" s="974" t="str">
        <f>IF(AND(AZ9&gt;=73,AZ9&lt;=88,$F$9&gt;0),"〇"," ")</f>
        <v xml:space="preserve"> </v>
      </c>
      <c r="BV9" s="975"/>
      <c r="BW9" s="990"/>
      <c r="BX9" s="977" t="str">
        <f>IF(AND(AZ9&gt;=89,$F$9&gt;0),"〇"," ")</f>
        <v xml:space="preserve"> </v>
      </c>
      <c r="BY9" s="978"/>
      <c r="BZ9" s="979"/>
    </row>
    <row r="10" spans="1:78" ht="24" customHeight="1" thickBot="1" x14ac:dyDescent="0.25">
      <c r="A10" s="1010" t="s">
        <v>235</v>
      </c>
      <c r="B10" s="1011"/>
      <c r="C10" s="1011"/>
      <c r="D10" s="1011"/>
      <c r="E10" s="1020"/>
      <c r="F10" s="1010">
        <f>SUM($F$6:$F$9)</f>
        <v>400</v>
      </c>
      <c r="G10" s="1011"/>
      <c r="H10" s="1011"/>
      <c r="I10" s="1011"/>
      <c r="J10" s="1011"/>
      <c r="K10" s="1011">
        <f>SUM(K6:K9)</f>
        <v>0</v>
      </c>
      <c r="L10" s="1011"/>
      <c r="M10" s="1011"/>
      <c r="N10" s="1011"/>
      <c r="O10" s="1011"/>
      <c r="P10" s="1012">
        <f>K10/F10*100</f>
        <v>0</v>
      </c>
      <c r="Q10" s="1012"/>
      <c r="R10" s="1012"/>
      <c r="S10" s="1012"/>
      <c r="T10" s="1012"/>
      <c r="U10" s="983"/>
      <c r="V10" s="983"/>
      <c r="W10" s="983"/>
      <c r="X10" s="983"/>
      <c r="Y10" s="980"/>
      <c r="Z10" s="984"/>
      <c r="AA10" s="983"/>
      <c r="AB10" s="983"/>
      <c r="AC10" s="983"/>
      <c r="AD10" s="983"/>
      <c r="AE10" s="983"/>
      <c r="AF10" s="983"/>
      <c r="AG10" s="983"/>
      <c r="AH10" s="980"/>
      <c r="AI10" s="980"/>
      <c r="AJ10" s="981"/>
      <c r="AK10" s="982"/>
      <c r="AN10" s="381"/>
      <c r="AP10" s="1010" t="s">
        <v>235</v>
      </c>
      <c r="AQ10" s="1011"/>
      <c r="AR10" s="1011"/>
      <c r="AS10" s="1011"/>
      <c r="AT10" s="1020"/>
      <c r="AU10" s="1010">
        <f>SUM($F$6:$F$9)</f>
        <v>400</v>
      </c>
      <c r="AV10" s="1011"/>
      <c r="AW10" s="1011"/>
      <c r="AX10" s="1011"/>
      <c r="AY10" s="1011"/>
      <c r="AZ10" s="1011">
        <f>SUM(AZ6:AZ9)</f>
        <v>0</v>
      </c>
      <c r="BA10" s="1011"/>
      <c r="BB10" s="1011"/>
      <c r="BC10" s="1011"/>
      <c r="BD10" s="1011"/>
      <c r="BE10" s="1012">
        <f>AZ10/AU10*100</f>
        <v>0</v>
      </c>
      <c r="BF10" s="1012"/>
      <c r="BG10" s="1012"/>
      <c r="BH10" s="1012"/>
      <c r="BI10" s="1012"/>
      <c r="BJ10" s="983"/>
      <c r="BK10" s="983"/>
      <c r="BL10" s="983"/>
      <c r="BM10" s="983"/>
      <c r="BN10" s="980"/>
      <c r="BO10" s="984"/>
      <c r="BP10" s="983"/>
      <c r="BQ10" s="983"/>
      <c r="BR10" s="983"/>
      <c r="BS10" s="983"/>
      <c r="BT10" s="983"/>
      <c r="BU10" s="983"/>
      <c r="BV10" s="983"/>
      <c r="BW10" s="980"/>
      <c r="BX10" s="980"/>
      <c r="BY10" s="981"/>
      <c r="BZ10" s="982"/>
    </row>
    <row r="11" spans="1:78" ht="24" customHeight="1" x14ac:dyDescent="0.2">
      <c r="A11" s="327"/>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N11" s="381"/>
    </row>
    <row r="12" spans="1:78" ht="16.2" customHeight="1" x14ac:dyDescent="0.2">
      <c r="A12" s="327"/>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N12" s="381"/>
    </row>
    <row r="13" spans="1:78" ht="10.95" customHeight="1" x14ac:dyDescent="0.2">
      <c r="A13" s="327"/>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N13" s="381"/>
    </row>
    <row r="14" spans="1:78" ht="12" customHeight="1" x14ac:dyDescent="0.2">
      <c r="A14" s="327"/>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N14" s="381"/>
    </row>
    <row r="15" spans="1:78" ht="33.6" customHeight="1" x14ac:dyDescent="0.2">
      <c r="A15" s="382"/>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c r="AM15" s="383"/>
      <c r="AN15" s="384"/>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c r="BW15" s="383"/>
      <c r="BX15" s="383"/>
      <c r="BY15" s="383"/>
      <c r="BZ15" s="383"/>
    </row>
    <row r="16" spans="1:78" ht="19.8" x14ac:dyDescent="0.2">
      <c r="A16" s="327"/>
      <c r="B16" s="965" t="s">
        <v>220</v>
      </c>
      <c r="C16" s="965"/>
      <c r="D16" s="965"/>
      <c r="E16" s="965"/>
      <c r="F16" s="965"/>
      <c r="G16" s="965"/>
      <c r="H16" s="965"/>
      <c r="I16" s="965"/>
      <c r="J16" s="965"/>
      <c r="K16" s="965"/>
      <c r="L16" s="965"/>
      <c r="M16" s="965"/>
      <c r="N16" s="965"/>
      <c r="O16" s="965"/>
      <c r="P16" s="965"/>
      <c r="Q16" s="965"/>
      <c r="R16" s="965"/>
      <c r="S16" s="327"/>
      <c r="T16" s="327"/>
      <c r="U16" s="327"/>
      <c r="V16" s="327"/>
      <c r="W16" s="327"/>
      <c r="X16" s="327"/>
      <c r="Y16" s="327"/>
      <c r="Z16" s="327"/>
      <c r="AA16" s="327"/>
      <c r="AB16" s="327"/>
      <c r="AC16" s="327"/>
      <c r="AD16" s="327"/>
      <c r="AE16" s="327"/>
      <c r="AF16" s="327"/>
      <c r="AG16" s="327"/>
      <c r="AH16" s="327"/>
      <c r="AI16" s="327"/>
      <c r="AJ16" s="327"/>
      <c r="AK16" s="327"/>
      <c r="AN16" s="381"/>
      <c r="AP16" s="327"/>
      <c r="AQ16" s="965" t="s">
        <v>220</v>
      </c>
      <c r="AR16" s="965"/>
      <c r="AS16" s="965"/>
      <c r="AT16" s="965"/>
      <c r="AU16" s="965"/>
      <c r="AV16" s="965"/>
      <c r="AW16" s="965"/>
      <c r="AX16" s="965"/>
      <c r="AY16" s="965"/>
      <c r="AZ16" s="965"/>
      <c r="BA16" s="965"/>
      <c r="BB16" s="965"/>
      <c r="BC16" s="965"/>
      <c r="BD16" s="965"/>
      <c r="BE16" s="965"/>
      <c r="BF16" s="965"/>
      <c r="BG16" s="965"/>
      <c r="BH16" s="327"/>
      <c r="BI16" s="327"/>
      <c r="BJ16" s="327"/>
      <c r="BK16" s="327"/>
      <c r="BL16" s="327"/>
      <c r="BM16" s="327"/>
      <c r="BN16" s="327"/>
      <c r="BO16" s="327"/>
      <c r="BP16" s="327"/>
      <c r="BQ16" s="327"/>
      <c r="BR16" s="327"/>
      <c r="BS16" s="327"/>
      <c r="BT16" s="327"/>
      <c r="BU16" s="327"/>
      <c r="BV16" s="327"/>
      <c r="BW16" s="327"/>
    </row>
    <row r="17" spans="1:78" ht="21.6" customHeight="1" x14ac:dyDescent="0.2">
      <c r="A17" s="965"/>
      <c r="B17" s="965"/>
      <c r="C17" s="327"/>
      <c r="D17" s="327"/>
      <c r="E17" s="327"/>
      <c r="F17" s="327"/>
      <c r="G17" s="327"/>
      <c r="H17" s="327"/>
      <c r="I17" s="327"/>
      <c r="J17" s="327"/>
      <c r="K17" s="1025" t="s">
        <v>221</v>
      </c>
      <c r="L17" s="1025"/>
      <c r="M17" s="1025"/>
      <c r="N17" s="1025"/>
      <c r="O17" s="1025"/>
      <c r="P17" s="1025"/>
      <c r="Q17" s="1025"/>
      <c r="R17" s="1025"/>
      <c r="S17" s="1025"/>
      <c r="T17" s="1025"/>
      <c r="U17" s="1025"/>
      <c r="V17" s="1025"/>
      <c r="W17" s="327"/>
      <c r="X17" s="327"/>
      <c r="Y17" s="327"/>
      <c r="Z17" s="327"/>
      <c r="AA17" s="327"/>
      <c r="AB17" s="327"/>
      <c r="AC17" s="327"/>
      <c r="AD17" s="327"/>
      <c r="AE17" s="327"/>
      <c r="AF17" s="327"/>
      <c r="AG17" s="327"/>
      <c r="AH17" s="327"/>
      <c r="AI17" s="327"/>
      <c r="AJ17" s="327"/>
      <c r="AK17" s="327"/>
      <c r="AN17" s="381"/>
      <c r="AP17" s="965"/>
      <c r="AQ17" s="965"/>
      <c r="AR17" s="327"/>
      <c r="AS17" s="327"/>
      <c r="AT17" s="327"/>
      <c r="AU17" s="327"/>
      <c r="AV17" s="327"/>
      <c r="AW17" s="327"/>
      <c r="AX17" s="327"/>
      <c r="AY17" s="327"/>
      <c r="AZ17" s="1025" t="s">
        <v>221</v>
      </c>
      <c r="BA17" s="1025"/>
      <c r="BB17" s="1025"/>
      <c r="BC17" s="1025"/>
      <c r="BD17" s="1025"/>
      <c r="BE17" s="1025"/>
      <c r="BF17" s="1025"/>
      <c r="BG17" s="1025"/>
      <c r="BH17" s="1025"/>
      <c r="BI17" s="1025"/>
      <c r="BJ17" s="1025"/>
      <c r="BK17" s="1025"/>
      <c r="BL17" s="327"/>
      <c r="BM17" s="327"/>
      <c r="BN17" s="327"/>
      <c r="BO17" s="327"/>
      <c r="BP17" s="327"/>
      <c r="BQ17" s="327"/>
      <c r="BR17" s="327"/>
      <c r="BS17" s="327"/>
      <c r="BT17" s="327"/>
      <c r="BU17" s="327"/>
      <c r="BV17" s="327"/>
      <c r="BW17" s="327"/>
    </row>
    <row r="18" spans="1:78" ht="24" customHeight="1" thickBot="1" x14ac:dyDescent="0.25">
      <c r="A18" s="330"/>
      <c r="B18" s="330"/>
      <c r="C18" s="330"/>
      <c r="D18" s="330"/>
      <c r="E18" s="330"/>
      <c r="F18" s="330"/>
      <c r="G18" s="330"/>
      <c r="H18" s="330"/>
      <c r="I18" s="330"/>
      <c r="J18" s="330"/>
      <c r="K18" s="330"/>
      <c r="L18" s="985" t="s">
        <v>236</v>
      </c>
      <c r="M18" s="985"/>
      <c r="N18" s="985"/>
      <c r="O18" s="985">
        <f>$O$3</f>
        <v>1</v>
      </c>
      <c r="P18" s="985"/>
      <c r="Q18" s="379" t="s">
        <v>222</v>
      </c>
      <c r="R18" s="380"/>
      <c r="S18" s="985">
        <f>国語!$A$25</f>
        <v>3</v>
      </c>
      <c r="T18" s="985"/>
      <c r="U18" s="379" t="s">
        <v>223</v>
      </c>
      <c r="V18" s="380"/>
      <c r="W18" s="985" t="s">
        <v>224</v>
      </c>
      <c r="X18" s="985"/>
      <c r="Y18" s="985"/>
      <c r="Z18" s="135"/>
      <c r="AA18" s="986">
        <f>国語!$B$25</f>
        <v>0</v>
      </c>
      <c r="AB18" s="986"/>
      <c r="AC18" s="986"/>
      <c r="AD18" s="986"/>
      <c r="AE18" s="986"/>
      <c r="AF18" s="986"/>
      <c r="AG18" s="986"/>
      <c r="AH18" s="986"/>
      <c r="AI18" s="403"/>
      <c r="AJ18" s="403"/>
      <c r="AK18" s="403"/>
      <c r="AN18" s="381"/>
      <c r="AP18" s="330"/>
      <c r="AQ18" s="330"/>
      <c r="AR18" s="330"/>
      <c r="AS18" s="330"/>
      <c r="AT18" s="330"/>
      <c r="AU18" s="330"/>
      <c r="AV18" s="330"/>
      <c r="AW18" s="330"/>
      <c r="AX18" s="330"/>
      <c r="AY18" s="330"/>
      <c r="AZ18" s="330"/>
      <c r="BA18" s="985" t="s">
        <v>236</v>
      </c>
      <c r="BB18" s="985"/>
      <c r="BC18" s="985"/>
      <c r="BD18" s="985">
        <f>$O$3</f>
        <v>1</v>
      </c>
      <c r="BE18" s="985"/>
      <c r="BF18" s="379" t="s">
        <v>222</v>
      </c>
      <c r="BG18" s="380"/>
      <c r="BH18" s="985">
        <f>国語!$A$26</f>
        <v>4</v>
      </c>
      <c r="BI18" s="985"/>
      <c r="BJ18" s="379" t="s">
        <v>223</v>
      </c>
      <c r="BK18" s="380"/>
      <c r="BL18" s="985" t="s">
        <v>224</v>
      </c>
      <c r="BM18" s="985"/>
      <c r="BN18" s="985"/>
      <c r="BO18" s="135"/>
      <c r="BP18" s="986">
        <f>国語!$B$26</f>
        <v>0</v>
      </c>
      <c r="BQ18" s="986"/>
      <c r="BR18" s="986"/>
      <c r="BS18" s="986"/>
      <c r="BT18" s="986"/>
      <c r="BU18" s="986"/>
      <c r="BV18" s="986"/>
      <c r="BW18" s="986"/>
    </row>
    <row r="19" spans="1:78" ht="15.6" customHeight="1" x14ac:dyDescent="0.2">
      <c r="A19" s="991" t="s">
        <v>225</v>
      </c>
      <c r="B19" s="992"/>
      <c r="C19" s="992"/>
      <c r="D19" s="992"/>
      <c r="E19" s="996"/>
      <c r="F19" s="991" t="s">
        <v>240</v>
      </c>
      <c r="G19" s="992"/>
      <c r="H19" s="992"/>
      <c r="I19" s="992"/>
      <c r="J19" s="992"/>
      <c r="K19" s="995" t="s">
        <v>226</v>
      </c>
      <c r="L19" s="995"/>
      <c r="M19" s="995"/>
      <c r="N19" s="995"/>
      <c r="O19" s="995"/>
      <c r="P19" s="995" t="s">
        <v>226</v>
      </c>
      <c r="Q19" s="995"/>
      <c r="R19" s="995"/>
      <c r="S19" s="995"/>
      <c r="T19" s="995"/>
      <c r="U19" s="992" t="s">
        <v>227</v>
      </c>
      <c r="V19" s="992"/>
      <c r="W19" s="992"/>
      <c r="X19" s="992"/>
      <c r="Y19" s="996"/>
      <c r="Z19" s="997" t="s">
        <v>228</v>
      </c>
      <c r="AA19" s="992"/>
      <c r="AB19" s="992"/>
      <c r="AC19" s="968" t="s">
        <v>342</v>
      </c>
      <c r="AD19" s="969"/>
      <c r="AE19" s="970"/>
      <c r="AF19" s="992" t="s">
        <v>229</v>
      </c>
      <c r="AG19" s="992"/>
      <c r="AH19" s="996"/>
      <c r="AI19" s="996" t="s">
        <v>316</v>
      </c>
      <c r="AJ19" s="1004"/>
      <c r="AK19" s="1005"/>
      <c r="AN19" s="381"/>
      <c r="AP19" s="991" t="s">
        <v>225</v>
      </c>
      <c r="AQ19" s="992"/>
      <c r="AR19" s="992"/>
      <c r="AS19" s="992"/>
      <c r="AT19" s="996"/>
      <c r="AU19" s="991" t="s">
        <v>240</v>
      </c>
      <c r="AV19" s="992"/>
      <c r="AW19" s="992"/>
      <c r="AX19" s="992"/>
      <c r="AY19" s="992"/>
      <c r="AZ19" s="995" t="s">
        <v>226</v>
      </c>
      <c r="BA19" s="995"/>
      <c r="BB19" s="995"/>
      <c r="BC19" s="995"/>
      <c r="BD19" s="995"/>
      <c r="BE19" s="995" t="s">
        <v>226</v>
      </c>
      <c r="BF19" s="995"/>
      <c r="BG19" s="995"/>
      <c r="BH19" s="995"/>
      <c r="BI19" s="995"/>
      <c r="BJ19" s="992" t="s">
        <v>227</v>
      </c>
      <c r="BK19" s="992"/>
      <c r="BL19" s="992"/>
      <c r="BM19" s="992"/>
      <c r="BN19" s="996"/>
      <c r="BO19" s="997" t="s">
        <v>228</v>
      </c>
      <c r="BP19" s="992"/>
      <c r="BQ19" s="992"/>
      <c r="BR19" s="968" t="s">
        <v>342</v>
      </c>
      <c r="BS19" s="969"/>
      <c r="BT19" s="970"/>
      <c r="BU19" s="992" t="s">
        <v>229</v>
      </c>
      <c r="BV19" s="992"/>
      <c r="BW19" s="996"/>
      <c r="BX19" s="996" t="s">
        <v>316</v>
      </c>
      <c r="BY19" s="1004"/>
      <c r="BZ19" s="1005"/>
    </row>
    <row r="20" spans="1:78" ht="15.6" customHeight="1" thickBot="1" x14ac:dyDescent="0.25">
      <c r="A20" s="993"/>
      <c r="B20" s="994"/>
      <c r="C20" s="994"/>
      <c r="D20" s="994"/>
      <c r="E20" s="1003"/>
      <c r="F20" s="993"/>
      <c r="G20" s="994"/>
      <c r="H20" s="994"/>
      <c r="I20" s="994"/>
      <c r="J20" s="994"/>
      <c r="K20" s="994" t="s">
        <v>29</v>
      </c>
      <c r="L20" s="994"/>
      <c r="M20" s="994"/>
      <c r="N20" s="994"/>
      <c r="O20" s="994"/>
      <c r="P20" s="994" t="s">
        <v>239</v>
      </c>
      <c r="Q20" s="994"/>
      <c r="R20" s="994"/>
      <c r="S20" s="994"/>
      <c r="T20" s="994"/>
      <c r="U20" s="994" t="s">
        <v>239</v>
      </c>
      <c r="V20" s="994"/>
      <c r="W20" s="994"/>
      <c r="X20" s="994"/>
      <c r="Y20" s="1003"/>
      <c r="Z20" s="1024" t="s">
        <v>230</v>
      </c>
      <c r="AA20" s="994"/>
      <c r="AB20" s="994"/>
      <c r="AC20" s="971" t="s">
        <v>229</v>
      </c>
      <c r="AD20" s="972"/>
      <c r="AE20" s="973"/>
      <c r="AF20" s="994"/>
      <c r="AG20" s="994"/>
      <c r="AH20" s="1003"/>
      <c r="AI20" s="1007" t="s">
        <v>229</v>
      </c>
      <c r="AJ20" s="1008"/>
      <c r="AK20" s="1009"/>
      <c r="AN20" s="381"/>
      <c r="AP20" s="993"/>
      <c r="AQ20" s="994"/>
      <c r="AR20" s="994"/>
      <c r="AS20" s="994"/>
      <c r="AT20" s="1003"/>
      <c r="AU20" s="993"/>
      <c r="AV20" s="994"/>
      <c r="AW20" s="994"/>
      <c r="AX20" s="994"/>
      <c r="AY20" s="994"/>
      <c r="AZ20" s="994" t="s">
        <v>29</v>
      </c>
      <c r="BA20" s="994"/>
      <c r="BB20" s="994"/>
      <c r="BC20" s="994"/>
      <c r="BD20" s="994"/>
      <c r="BE20" s="994" t="s">
        <v>239</v>
      </c>
      <c r="BF20" s="994"/>
      <c r="BG20" s="994"/>
      <c r="BH20" s="994"/>
      <c r="BI20" s="994"/>
      <c r="BJ20" s="994" t="s">
        <v>239</v>
      </c>
      <c r="BK20" s="994"/>
      <c r="BL20" s="994"/>
      <c r="BM20" s="994"/>
      <c r="BN20" s="1003"/>
      <c r="BO20" s="1024" t="s">
        <v>230</v>
      </c>
      <c r="BP20" s="994"/>
      <c r="BQ20" s="994"/>
      <c r="BR20" s="971" t="s">
        <v>229</v>
      </c>
      <c r="BS20" s="972"/>
      <c r="BT20" s="973"/>
      <c r="BU20" s="994"/>
      <c r="BV20" s="994"/>
      <c r="BW20" s="1003"/>
      <c r="BX20" s="1007" t="s">
        <v>229</v>
      </c>
      <c r="BY20" s="1008"/>
      <c r="BZ20" s="1009"/>
    </row>
    <row r="21" spans="1:78" ht="24" customHeight="1" x14ac:dyDescent="0.2">
      <c r="A21" s="966" t="s">
        <v>231</v>
      </c>
      <c r="B21" s="1016"/>
      <c r="C21" s="1016"/>
      <c r="D21" s="1016"/>
      <c r="E21" s="962"/>
      <c r="F21" s="966" t="str">
        <f>IF($F$6="","",IF($F$6=100,"100"))</f>
        <v>100</v>
      </c>
      <c r="G21" s="1016"/>
      <c r="H21" s="1016"/>
      <c r="I21" s="1016"/>
      <c r="J21" s="1016"/>
      <c r="K21" s="1016">
        <f>IF($F$6="","",IF($F$6=100,国語!$BI$25))</f>
        <v>0</v>
      </c>
      <c r="L21" s="1016"/>
      <c r="M21" s="1016"/>
      <c r="N21" s="1016"/>
      <c r="O21" s="1016"/>
      <c r="P21" s="1016">
        <f>K21</f>
        <v>0</v>
      </c>
      <c r="Q21" s="1016"/>
      <c r="R21" s="1016"/>
      <c r="S21" s="1016"/>
      <c r="T21" s="1016"/>
      <c r="U21" s="1017">
        <f>$U$6</f>
        <v>59.9</v>
      </c>
      <c r="V21" s="1017"/>
      <c r="W21" s="1017"/>
      <c r="X21" s="1017"/>
      <c r="Y21" s="1018"/>
      <c r="Z21" s="1019" t="str">
        <f>IF(AND(K21&gt;=0,K21&lt;=30,$F$6&gt;0),"〇"," ")</f>
        <v>〇</v>
      </c>
      <c r="AA21" s="999"/>
      <c r="AB21" s="1000"/>
      <c r="AC21" s="998" t="str">
        <f>IF(AND(K21&gt;=31,K21&lt;=50,$F$6&gt;0),"〇"," ")</f>
        <v xml:space="preserve"> </v>
      </c>
      <c r="AD21" s="999"/>
      <c r="AE21" s="1000"/>
      <c r="AF21" s="998" t="str">
        <f>IF(AND(K21&gt;=51,K21&lt;=68,$F$6&gt;0),"〇"," ")</f>
        <v xml:space="preserve"> </v>
      </c>
      <c r="AG21" s="999"/>
      <c r="AH21" s="1000"/>
      <c r="AI21" s="998" t="str">
        <f>IF(AND(K21&gt;=69,$F$6&gt;0),"〇"," ")</f>
        <v xml:space="preserve"> </v>
      </c>
      <c r="AJ21" s="999"/>
      <c r="AK21" s="1006"/>
      <c r="AN21" s="381"/>
      <c r="AP21" s="966" t="s">
        <v>231</v>
      </c>
      <c r="AQ21" s="1016"/>
      <c r="AR21" s="1016"/>
      <c r="AS21" s="1016"/>
      <c r="AT21" s="962"/>
      <c r="AU21" s="966" t="str">
        <f>IF($F$6="","",IF($F$6=100,"100"))</f>
        <v>100</v>
      </c>
      <c r="AV21" s="1016"/>
      <c r="AW21" s="1016"/>
      <c r="AX21" s="1016"/>
      <c r="AY21" s="1016"/>
      <c r="AZ21" s="1016">
        <f>IF($F$6="","",IF($F$6=100,国語!$BI$26))</f>
        <v>0</v>
      </c>
      <c r="BA21" s="1016"/>
      <c r="BB21" s="1016"/>
      <c r="BC21" s="1016"/>
      <c r="BD21" s="1016"/>
      <c r="BE21" s="1016">
        <f>AZ21</f>
        <v>0</v>
      </c>
      <c r="BF21" s="1016"/>
      <c r="BG21" s="1016"/>
      <c r="BH21" s="1016"/>
      <c r="BI21" s="1016"/>
      <c r="BJ21" s="1017">
        <f>$U$6</f>
        <v>59.9</v>
      </c>
      <c r="BK21" s="1017"/>
      <c r="BL21" s="1017"/>
      <c r="BM21" s="1017"/>
      <c r="BN21" s="1018"/>
      <c r="BO21" s="1019" t="str">
        <f>IF(AND(AZ21&gt;=0,AZ21&lt;=30,$F$6&gt;0),"〇"," ")</f>
        <v>〇</v>
      </c>
      <c r="BP21" s="999"/>
      <c r="BQ21" s="1000"/>
      <c r="BR21" s="998" t="str">
        <f>IF(AND(AZ21&gt;=31,AZ21&lt;=50,$F$6&gt;0),"〇"," ")</f>
        <v xml:space="preserve"> </v>
      </c>
      <c r="BS21" s="999"/>
      <c r="BT21" s="1000"/>
      <c r="BU21" s="998" t="str">
        <f>IF(AND(AZ21&gt;=51,AZ21&lt;=68,$F$6&gt;0),"〇"," ")</f>
        <v xml:space="preserve"> </v>
      </c>
      <c r="BV21" s="999"/>
      <c r="BW21" s="1000"/>
      <c r="BX21" s="998" t="str">
        <f>IF(AND(AZ21&gt;=69,$F$6&gt;0),"〇"," ")</f>
        <v xml:space="preserve"> </v>
      </c>
      <c r="BY21" s="999"/>
      <c r="BZ21" s="1006"/>
    </row>
    <row r="22" spans="1:78" ht="24" customHeight="1" x14ac:dyDescent="0.2">
      <c r="A22" s="1001" t="s">
        <v>232</v>
      </c>
      <c r="B22" s="1002"/>
      <c r="C22" s="1002"/>
      <c r="D22" s="1002"/>
      <c r="E22" s="1021"/>
      <c r="F22" s="1001" t="str">
        <f>IF($F$7="","",IF($F$7=100,"100"))</f>
        <v>100</v>
      </c>
      <c r="G22" s="1002"/>
      <c r="H22" s="1002"/>
      <c r="I22" s="1002"/>
      <c r="J22" s="1002"/>
      <c r="K22" s="1002">
        <f>IF($F$7="","",IF($F$7=100,社会!$BL$25))</f>
        <v>0</v>
      </c>
      <c r="L22" s="1002"/>
      <c r="M22" s="1002"/>
      <c r="N22" s="1002"/>
      <c r="O22" s="1002"/>
      <c r="P22" s="1002">
        <f t="shared" ref="P22:P24" si="2">K22</f>
        <v>0</v>
      </c>
      <c r="Q22" s="1002"/>
      <c r="R22" s="1002"/>
      <c r="S22" s="1002"/>
      <c r="T22" s="1002"/>
      <c r="U22" s="987">
        <f>$U$7</f>
        <v>74.8</v>
      </c>
      <c r="V22" s="987"/>
      <c r="W22" s="987"/>
      <c r="X22" s="987"/>
      <c r="Y22" s="988"/>
      <c r="Z22" s="989" t="str">
        <f>IF(AND(K22&gt;=0,K22&lt;=47,$F$7&gt;0),"〇"," ")</f>
        <v>〇</v>
      </c>
      <c r="AA22" s="975"/>
      <c r="AB22" s="990"/>
      <c r="AC22" s="974" t="str">
        <f>IF(AND(K22&gt;=48,K22&lt;=65,$F$7&gt;0),"〇"," ")</f>
        <v xml:space="preserve"> </v>
      </c>
      <c r="AD22" s="975"/>
      <c r="AE22" s="990"/>
      <c r="AF22" s="974" t="str">
        <f>IF(AND(K22&gt;=66,K22&lt;=83,$F$7&gt;0),"〇"," ")</f>
        <v xml:space="preserve"> </v>
      </c>
      <c r="AG22" s="975"/>
      <c r="AH22" s="990"/>
      <c r="AI22" s="974" t="str">
        <f>IF(AND(K22&gt;=84,$F$7&gt;0),"〇"," ")</f>
        <v xml:space="preserve"> </v>
      </c>
      <c r="AJ22" s="975"/>
      <c r="AK22" s="976"/>
      <c r="AN22" s="381"/>
      <c r="AP22" s="1001" t="s">
        <v>232</v>
      </c>
      <c r="AQ22" s="1002"/>
      <c r="AR22" s="1002"/>
      <c r="AS22" s="1002"/>
      <c r="AT22" s="1021"/>
      <c r="AU22" s="1001" t="str">
        <f>IF($F$7="","",IF($F$7=100,"100"))</f>
        <v>100</v>
      </c>
      <c r="AV22" s="1002"/>
      <c r="AW22" s="1002"/>
      <c r="AX22" s="1002"/>
      <c r="AY22" s="1002"/>
      <c r="AZ22" s="1002">
        <f>IF($F$7="","",IF($F$7=100,社会!$BL$26))</f>
        <v>0</v>
      </c>
      <c r="BA22" s="1002"/>
      <c r="BB22" s="1002"/>
      <c r="BC22" s="1002"/>
      <c r="BD22" s="1002"/>
      <c r="BE22" s="1002">
        <f t="shared" ref="BE22:BE24" si="3">AZ22</f>
        <v>0</v>
      </c>
      <c r="BF22" s="1002"/>
      <c r="BG22" s="1002"/>
      <c r="BH22" s="1002"/>
      <c r="BI22" s="1002"/>
      <c r="BJ22" s="987">
        <f>$U$7</f>
        <v>74.8</v>
      </c>
      <c r="BK22" s="987"/>
      <c r="BL22" s="987"/>
      <c r="BM22" s="987"/>
      <c r="BN22" s="988"/>
      <c r="BO22" s="989" t="str">
        <f>IF(AND(AZ22&gt;=0,AZ22&lt;=47,$F$7&gt;0),"〇"," ")</f>
        <v>〇</v>
      </c>
      <c r="BP22" s="975"/>
      <c r="BQ22" s="990"/>
      <c r="BR22" s="974" t="str">
        <f>IF(AND(AZ22&gt;=48,AZ22&lt;=65,$F$7&gt;0),"〇"," ")</f>
        <v xml:space="preserve"> </v>
      </c>
      <c r="BS22" s="975"/>
      <c r="BT22" s="990"/>
      <c r="BU22" s="974" t="str">
        <f>IF(AND(AZ22&gt;=66,AZ22&lt;=83,$F$7&gt;0),"〇"," ")</f>
        <v xml:space="preserve"> </v>
      </c>
      <c r="BV22" s="975"/>
      <c r="BW22" s="990"/>
      <c r="BX22" s="974" t="str">
        <f>IF(AND(AZ22&gt;=84,$F$7&gt;0),"〇"," ")</f>
        <v xml:space="preserve"> </v>
      </c>
      <c r="BY22" s="975"/>
      <c r="BZ22" s="976"/>
    </row>
    <row r="23" spans="1:78" ht="24" customHeight="1" x14ac:dyDescent="0.2">
      <c r="A23" s="1001" t="s">
        <v>233</v>
      </c>
      <c r="B23" s="1002"/>
      <c r="C23" s="1002"/>
      <c r="D23" s="1002"/>
      <c r="E23" s="1021"/>
      <c r="F23" s="1001" t="str">
        <f>IF($F$8="","",IF($F$8=100,"100"))</f>
        <v>100</v>
      </c>
      <c r="G23" s="1002"/>
      <c r="H23" s="1002"/>
      <c r="I23" s="1002"/>
      <c r="J23" s="1002"/>
      <c r="K23" s="1002">
        <f>IF($F$8="","",IF($F$8=100,算数!$BF$25))</f>
        <v>0</v>
      </c>
      <c r="L23" s="1002"/>
      <c r="M23" s="1002"/>
      <c r="N23" s="1002"/>
      <c r="O23" s="1002"/>
      <c r="P23" s="1002">
        <f t="shared" si="2"/>
        <v>0</v>
      </c>
      <c r="Q23" s="1002"/>
      <c r="R23" s="1002"/>
      <c r="S23" s="1002"/>
      <c r="T23" s="1002"/>
      <c r="U23" s="987">
        <f>$U$8</f>
        <v>66.5</v>
      </c>
      <c r="V23" s="987"/>
      <c r="W23" s="987"/>
      <c r="X23" s="987"/>
      <c r="Y23" s="988"/>
      <c r="Z23" s="989" t="str">
        <f>IF(AND(K23&gt;=0,K23&lt;=28,$F$8&gt;0),"〇"," ")</f>
        <v>〇</v>
      </c>
      <c r="AA23" s="975"/>
      <c r="AB23" s="990"/>
      <c r="AC23" s="974" t="str">
        <f>IF(AND(K23&gt;=29,K23&lt;=54,$F$8&gt;0),"〇"," ")</f>
        <v xml:space="preserve"> </v>
      </c>
      <c r="AD23" s="975"/>
      <c r="AE23" s="990"/>
      <c r="AF23" s="974" t="str">
        <f>IF(AND(K23&gt;=55,K23&lt;=77,$F$8&gt;0),"〇"," ")</f>
        <v xml:space="preserve"> </v>
      </c>
      <c r="AG23" s="975"/>
      <c r="AH23" s="990"/>
      <c r="AI23" s="974" t="str">
        <f>IF(AND(K23&gt;=78,$F$8&gt;0),"〇"," ")</f>
        <v xml:space="preserve"> </v>
      </c>
      <c r="AJ23" s="975"/>
      <c r="AK23" s="976"/>
      <c r="AN23" s="381"/>
      <c r="AP23" s="1001" t="s">
        <v>233</v>
      </c>
      <c r="AQ23" s="1002"/>
      <c r="AR23" s="1002"/>
      <c r="AS23" s="1002"/>
      <c r="AT23" s="1021"/>
      <c r="AU23" s="1001" t="str">
        <f>IF($F$8="","",IF($F$8=100,"100"))</f>
        <v>100</v>
      </c>
      <c r="AV23" s="1002"/>
      <c r="AW23" s="1002"/>
      <c r="AX23" s="1002"/>
      <c r="AY23" s="1002"/>
      <c r="AZ23" s="1002">
        <f>IF($F$8="","",IF($F$8=100,算数!$BF$26))</f>
        <v>0</v>
      </c>
      <c r="BA23" s="1002"/>
      <c r="BB23" s="1002"/>
      <c r="BC23" s="1002"/>
      <c r="BD23" s="1002"/>
      <c r="BE23" s="1002">
        <f t="shared" si="3"/>
        <v>0</v>
      </c>
      <c r="BF23" s="1002"/>
      <c r="BG23" s="1002"/>
      <c r="BH23" s="1002"/>
      <c r="BI23" s="1002"/>
      <c r="BJ23" s="987">
        <f>$U$8</f>
        <v>66.5</v>
      </c>
      <c r="BK23" s="987"/>
      <c r="BL23" s="987"/>
      <c r="BM23" s="987"/>
      <c r="BN23" s="988"/>
      <c r="BO23" s="989" t="str">
        <f>IF(AND(AZ23&gt;=0,AZ23&lt;=28,$F$8&gt;0),"〇"," ")</f>
        <v>〇</v>
      </c>
      <c r="BP23" s="975"/>
      <c r="BQ23" s="990"/>
      <c r="BR23" s="974" t="str">
        <f>IF(AND(AZ23&gt;=29,AZ23&lt;=54,$F$8&gt;0),"〇"," ")</f>
        <v xml:space="preserve"> </v>
      </c>
      <c r="BS23" s="975"/>
      <c r="BT23" s="990"/>
      <c r="BU23" s="974" t="str">
        <f>IF(AND(AZ23&gt;=55,AZ23&lt;=77,$F$8&gt;0),"〇"," ")</f>
        <v xml:space="preserve"> </v>
      </c>
      <c r="BV23" s="975"/>
      <c r="BW23" s="990"/>
      <c r="BX23" s="974" t="str">
        <f>IF(AND(AZ23&gt;=78,$F$8&gt;0),"〇"," ")</f>
        <v xml:space="preserve"> </v>
      </c>
      <c r="BY23" s="975"/>
      <c r="BZ23" s="976"/>
    </row>
    <row r="24" spans="1:78" ht="24" customHeight="1" thickBot="1" x14ac:dyDescent="0.25">
      <c r="A24" s="1022" t="s">
        <v>234</v>
      </c>
      <c r="B24" s="1015"/>
      <c r="C24" s="1015"/>
      <c r="D24" s="1015"/>
      <c r="E24" s="1023"/>
      <c r="F24" s="1001" t="str">
        <f>IF($F$9="","",IF($F$9=100,"100"))</f>
        <v>100</v>
      </c>
      <c r="G24" s="1002"/>
      <c r="H24" s="1002"/>
      <c r="I24" s="1002"/>
      <c r="J24" s="1002"/>
      <c r="K24" s="1015">
        <f>IF($F$9="","",IF($F$9=100,理科!$BK$25))</f>
        <v>0</v>
      </c>
      <c r="L24" s="1015"/>
      <c r="M24" s="1015"/>
      <c r="N24" s="1015"/>
      <c r="O24" s="1015"/>
      <c r="P24" s="1002">
        <f t="shared" si="2"/>
        <v>0</v>
      </c>
      <c r="Q24" s="1002"/>
      <c r="R24" s="1002"/>
      <c r="S24" s="1002"/>
      <c r="T24" s="1002"/>
      <c r="U24" s="987">
        <f>$U$9</f>
        <v>80.7</v>
      </c>
      <c r="V24" s="987"/>
      <c r="W24" s="987"/>
      <c r="X24" s="987"/>
      <c r="Y24" s="988"/>
      <c r="Z24" s="989" t="str">
        <f>IF(AND(K24&gt;=0,K24&lt;=54,$F$9&gt;0),"〇"," ")</f>
        <v>〇</v>
      </c>
      <c r="AA24" s="975"/>
      <c r="AB24" s="990"/>
      <c r="AC24" s="974" t="str">
        <f>IF(AND(K24&gt;=55,K24&lt;=72,$F$9&gt;0),"〇"," ")</f>
        <v xml:space="preserve"> </v>
      </c>
      <c r="AD24" s="975"/>
      <c r="AE24" s="990"/>
      <c r="AF24" s="974" t="str">
        <f>IF(AND(K24&gt;=73,K24&lt;=88,$F$9&gt;0),"〇"," ")</f>
        <v xml:space="preserve"> </v>
      </c>
      <c r="AG24" s="975"/>
      <c r="AH24" s="990"/>
      <c r="AI24" s="977" t="str">
        <f>IF(AND(K24&gt;=89,$F$9&gt;0),"〇"," ")</f>
        <v xml:space="preserve"> </v>
      </c>
      <c r="AJ24" s="978"/>
      <c r="AK24" s="979"/>
      <c r="AN24" s="381"/>
      <c r="AP24" s="1022" t="s">
        <v>234</v>
      </c>
      <c r="AQ24" s="1015"/>
      <c r="AR24" s="1015"/>
      <c r="AS24" s="1015"/>
      <c r="AT24" s="1023"/>
      <c r="AU24" s="1013" t="str">
        <f>IF($F$9="","",IF($F$9=100,"100"))</f>
        <v>100</v>
      </c>
      <c r="AV24" s="1014"/>
      <c r="AW24" s="1014"/>
      <c r="AX24" s="1014"/>
      <c r="AY24" s="1014"/>
      <c r="AZ24" s="1015">
        <f>IF($F$9="","",IF($F$9=100,理科!$BK$26))</f>
        <v>0</v>
      </c>
      <c r="BA24" s="1015"/>
      <c r="BB24" s="1015"/>
      <c r="BC24" s="1015"/>
      <c r="BD24" s="1015"/>
      <c r="BE24" s="1002">
        <f t="shared" si="3"/>
        <v>0</v>
      </c>
      <c r="BF24" s="1002"/>
      <c r="BG24" s="1002"/>
      <c r="BH24" s="1002"/>
      <c r="BI24" s="1002"/>
      <c r="BJ24" s="987">
        <f>$U$9</f>
        <v>80.7</v>
      </c>
      <c r="BK24" s="987"/>
      <c r="BL24" s="987"/>
      <c r="BM24" s="987"/>
      <c r="BN24" s="988"/>
      <c r="BO24" s="989" t="str">
        <f>IF(AND(AZ24&gt;=0,AZ24&lt;=54,$F$9&gt;0),"〇"," ")</f>
        <v>〇</v>
      </c>
      <c r="BP24" s="975"/>
      <c r="BQ24" s="990"/>
      <c r="BR24" s="974" t="str">
        <f>IF(AND(AZ24&gt;=55,AZ24&lt;=72,$F$9&gt;0),"〇"," ")</f>
        <v xml:space="preserve"> </v>
      </c>
      <c r="BS24" s="975"/>
      <c r="BT24" s="990"/>
      <c r="BU24" s="974" t="str">
        <f>IF(AND(AZ24&gt;=73,AZ24&lt;=88,$F$9&gt;0),"〇"," ")</f>
        <v xml:space="preserve"> </v>
      </c>
      <c r="BV24" s="975"/>
      <c r="BW24" s="990"/>
      <c r="BX24" s="977" t="str">
        <f>IF(AND(AZ24&gt;=89,$F$9&gt;0),"〇"," ")</f>
        <v xml:space="preserve"> </v>
      </c>
      <c r="BY24" s="978"/>
      <c r="BZ24" s="979"/>
    </row>
    <row r="25" spans="1:78" ht="24" customHeight="1" thickBot="1" x14ac:dyDescent="0.25">
      <c r="A25" s="1010" t="s">
        <v>235</v>
      </c>
      <c r="B25" s="1011"/>
      <c r="C25" s="1011"/>
      <c r="D25" s="1011"/>
      <c r="E25" s="1020"/>
      <c r="F25" s="1010">
        <f>SUM($F$6:$F$9)</f>
        <v>400</v>
      </c>
      <c r="G25" s="1011"/>
      <c r="H25" s="1011"/>
      <c r="I25" s="1011"/>
      <c r="J25" s="1011"/>
      <c r="K25" s="1011">
        <f>SUM(K21:K24)</f>
        <v>0</v>
      </c>
      <c r="L25" s="1011"/>
      <c r="M25" s="1011"/>
      <c r="N25" s="1011"/>
      <c r="O25" s="1011"/>
      <c r="P25" s="1012">
        <f>K25/F25*100</f>
        <v>0</v>
      </c>
      <c r="Q25" s="1012"/>
      <c r="R25" s="1012"/>
      <c r="S25" s="1012"/>
      <c r="T25" s="1012"/>
      <c r="U25" s="983"/>
      <c r="V25" s="983"/>
      <c r="W25" s="983"/>
      <c r="X25" s="983"/>
      <c r="Y25" s="980"/>
      <c r="Z25" s="984"/>
      <c r="AA25" s="983"/>
      <c r="AB25" s="983"/>
      <c r="AC25" s="983"/>
      <c r="AD25" s="983"/>
      <c r="AE25" s="983"/>
      <c r="AF25" s="983"/>
      <c r="AG25" s="983"/>
      <c r="AH25" s="980"/>
      <c r="AI25" s="980"/>
      <c r="AJ25" s="981"/>
      <c r="AK25" s="982"/>
      <c r="AN25" s="381"/>
      <c r="AP25" s="1010" t="s">
        <v>235</v>
      </c>
      <c r="AQ25" s="1011"/>
      <c r="AR25" s="1011"/>
      <c r="AS25" s="1011"/>
      <c r="AT25" s="1020"/>
      <c r="AU25" s="1010">
        <f>SUM($F$6:$F$9)</f>
        <v>400</v>
      </c>
      <c r="AV25" s="1011"/>
      <c r="AW25" s="1011"/>
      <c r="AX25" s="1011"/>
      <c r="AY25" s="1011"/>
      <c r="AZ25" s="1011">
        <f>SUM(AZ21:AZ24)</f>
        <v>0</v>
      </c>
      <c r="BA25" s="1011"/>
      <c r="BB25" s="1011"/>
      <c r="BC25" s="1011"/>
      <c r="BD25" s="1011"/>
      <c r="BE25" s="1012">
        <f>AZ25/AU25*100</f>
        <v>0</v>
      </c>
      <c r="BF25" s="1012"/>
      <c r="BG25" s="1012"/>
      <c r="BH25" s="1012"/>
      <c r="BI25" s="1012"/>
      <c r="BJ25" s="983"/>
      <c r="BK25" s="983"/>
      <c r="BL25" s="983"/>
      <c r="BM25" s="983"/>
      <c r="BN25" s="980"/>
      <c r="BO25" s="984"/>
      <c r="BP25" s="983"/>
      <c r="BQ25" s="983"/>
      <c r="BR25" s="983"/>
      <c r="BS25" s="983"/>
      <c r="BT25" s="983"/>
      <c r="BU25" s="983"/>
      <c r="BV25" s="983"/>
      <c r="BW25" s="980"/>
      <c r="BX25" s="980"/>
      <c r="BY25" s="981"/>
      <c r="BZ25" s="982"/>
    </row>
    <row r="26" spans="1:78" ht="24" customHeight="1" x14ac:dyDescent="0.2">
      <c r="A26" s="327"/>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N26" s="381"/>
    </row>
    <row r="27" spans="1:78" ht="19.8" x14ac:dyDescent="0.2">
      <c r="A27" s="327"/>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N27" s="381"/>
    </row>
    <row r="28" spans="1:78" ht="19.8" x14ac:dyDescent="0.2">
      <c r="A28" s="327"/>
      <c r="B28" s="965" t="s">
        <v>220</v>
      </c>
      <c r="C28" s="965"/>
      <c r="D28" s="965"/>
      <c r="E28" s="965"/>
      <c r="F28" s="965"/>
      <c r="G28" s="965"/>
      <c r="H28" s="965"/>
      <c r="I28" s="965"/>
      <c r="J28" s="965"/>
      <c r="K28" s="965"/>
      <c r="L28" s="965"/>
      <c r="M28" s="965"/>
      <c r="N28" s="965"/>
      <c r="O28" s="965"/>
      <c r="P28" s="965"/>
      <c r="Q28" s="965"/>
      <c r="R28" s="965"/>
      <c r="S28" s="327"/>
      <c r="T28" s="327"/>
      <c r="U28" s="327"/>
      <c r="V28" s="327"/>
      <c r="W28" s="327"/>
      <c r="X28" s="327"/>
      <c r="Y28" s="327"/>
      <c r="Z28" s="327"/>
      <c r="AA28" s="327"/>
      <c r="AB28" s="327"/>
      <c r="AC28" s="327"/>
      <c r="AD28" s="327"/>
      <c r="AE28" s="327"/>
      <c r="AF28" s="327"/>
      <c r="AG28" s="327"/>
      <c r="AH28" s="327"/>
      <c r="AI28" s="327"/>
      <c r="AJ28" s="327"/>
      <c r="AK28" s="327"/>
      <c r="AN28" s="381"/>
      <c r="AP28" s="327"/>
      <c r="AQ28" s="965" t="s">
        <v>220</v>
      </c>
      <c r="AR28" s="965"/>
      <c r="AS28" s="965"/>
      <c r="AT28" s="965"/>
      <c r="AU28" s="965"/>
      <c r="AV28" s="965"/>
      <c r="AW28" s="965"/>
      <c r="AX28" s="965"/>
      <c r="AY28" s="965"/>
      <c r="AZ28" s="965"/>
      <c r="BA28" s="965"/>
      <c r="BB28" s="965"/>
      <c r="BC28" s="965"/>
      <c r="BD28" s="965"/>
      <c r="BE28" s="965"/>
      <c r="BF28" s="965"/>
      <c r="BG28" s="965"/>
      <c r="BH28" s="327"/>
      <c r="BI28" s="327"/>
      <c r="BJ28" s="327"/>
      <c r="BK28" s="327"/>
      <c r="BL28" s="327"/>
      <c r="BM28" s="327"/>
      <c r="BN28" s="327"/>
      <c r="BO28" s="327"/>
      <c r="BP28" s="327"/>
      <c r="BQ28" s="327"/>
      <c r="BR28" s="327"/>
      <c r="BS28" s="327"/>
      <c r="BT28" s="327"/>
      <c r="BU28" s="327"/>
      <c r="BV28" s="327"/>
      <c r="BW28" s="327"/>
    </row>
    <row r="29" spans="1:78" ht="21.6" customHeight="1" x14ac:dyDescent="0.2">
      <c r="A29" s="965"/>
      <c r="B29" s="965"/>
      <c r="C29" s="327"/>
      <c r="D29" s="327"/>
      <c r="E29" s="327"/>
      <c r="F29" s="327"/>
      <c r="G29" s="327"/>
      <c r="H29" s="327"/>
      <c r="I29" s="327"/>
      <c r="J29" s="327"/>
      <c r="K29" s="1025" t="s">
        <v>221</v>
      </c>
      <c r="L29" s="1025"/>
      <c r="M29" s="1025"/>
      <c r="N29" s="1025"/>
      <c r="O29" s="1025"/>
      <c r="P29" s="1025"/>
      <c r="Q29" s="1025"/>
      <c r="R29" s="1025"/>
      <c r="S29" s="1025"/>
      <c r="T29" s="1025"/>
      <c r="U29" s="1025"/>
      <c r="V29" s="1025"/>
      <c r="W29" s="327"/>
      <c r="X29" s="327"/>
      <c r="Y29" s="327"/>
      <c r="Z29" s="327"/>
      <c r="AA29" s="327"/>
      <c r="AB29" s="327"/>
      <c r="AC29" s="327"/>
      <c r="AD29" s="327"/>
      <c r="AE29" s="327"/>
      <c r="AF29" s="327"/>
      <c r="AG29" s="327"/>
      <c r="AH29" s="327"/>
      <c r="AI29" s="327"/>
      <c r="AJ29" s="327"/>
      <c r="AK29" s="327"/>
      <c r="AN29" s="381"/>
      <c r="AP29" s="965"/>
      <c r="AQ29" s="965"/>
      <c r="AR29" s="327"/>
      <c r="AS29" s="327"/>
      <c r="AT29" s="327"/>
      <c r="AU29" s="327"/>
      <c r="AV29" s="327"/>
      <c r="AW29" s="327"/>
      <c r="AX29" s="327"/>
      <c r="AY29" s="327"/>
      <c r="AZ29" s="1025" t="s">
        <v>221</v>
      </c>
      <c r="BA29" s="1025"/>
      <c r="BB29" s="1025"/>
      <c r="BC29" s="1025"/>
      <c r="BD29" s="1025"/>
      <c r="BE29" s="1025"/>
      <c r="BF29" s="1025"/>
      <c r="BG29" s="1025"/>
      <c r="BH29" s="1025"/>
      <c r="BI29" s="1025"/>
      <c r="BJ29" s="1025"/>
      <c r="BK29" s="1025"/>
      <c r="BL29" s="327"/>
      <c r="BM29" s="327"/>
      <c r="BN29" s="327"/>
      <c r="BO29" s="327"/>
      <c r="BP29" s="327"/>
      <c r="BQ29" s="327"/>
      <c r="BR29" s="327"/>
      <c r="BS29" s="327"/>
      <c r="BT29" s="327"/>
      <c r="BU29" s="327"/>
      <c r="BV29" s="327"/>
      <c r="BW29" s="327"/>
    </row>
    <row r="30" spans="1:78" ht="24" customHeight="1" thickBot="1" x14ac:dyDescent="0.25">
      <c r="A30" s="330"/>
      <c r="B30" s="330"/>
      <c r="C30" s="330"/>
      <c r="D30" s="330"/>
      <c r="E30" s="330"/>
      <c r="F30" s="330"/>
      <c r="G30" s="330"/>
      <c r="H30" s="330"/>
      <c r="I30" s="330"/>
      <c r="J30" s="330"/>
      <c r="K30" s="330"/>
      <c r="L30" s="985" t="s">
        <v>236</v>
      </c>
      <c r="M30" s="985"/>
      <c r="N30" s="985"/>
      <c r="O30" s="985">
        <f>$O$3</f>
        <v>1</v>
      </c>
      <c r="P30" s="985"/>
      <c r="Q30" s="379" t="s">
        <v>222</v>
      </c>
      <c r="R30" s="380"/>
      <c r="S30" s="985">
        <f>国語!$A$27</f>
        <v>5</v>
      </c>
      <c r="T30" s="985"/>
      <c r="U30" s="379" t="s">
        <v>223</v>
      </c>
      <c r="V30" s="380"/>
      <c r="W30" s="985" t="s">
        <v>224</v>
      </c>
      <c r="X30" s="985"/>
      <c r="Y30" s="985"/>
      <c r="Z30" s="135"/>
      <c r="AA30" s="986">
        <f>国語!$B$27</f>
        <v>0</v>
      </c>
      <c r="AB30" s="986"/>
      <c r="AC30" s="986"/>
      <c r="AD30" s="986"/>
      <c r="AE30" s="986"/>
      <c r="AF30" s="986"/>
      <c r="AG30" s="986"/>
      <c r="AH30" s="986"/>
      <c r="AI30" s="403"/>
      <c r="AJ30" s="403"/>
      <c r="AK30" s="403"/>
      <c r="AN30" s="381"/>
      <c r="AP30" s="330"/>
      <c r="AQ30" s="330"/>
      <c r="AR30" s="330"/>
      <c r="AS30" s="330"/>
      <c r="AT30" s="330"/>
      <c r="AU30" s="330"/>
      <c r="AV30" s="330"/>
      <c r="AW30" s="330"/>
      <c r="AX30" s="330"/>
      <c r="AY30" s="330"/>
      <c r="AZ30" s="330"/>
      <c r="BA30" s="985" t="s">
        <v>236</v>
      </c>
      <c r="BB30" s="985"/>
      <c r="BC30" s="985"/>
      <c r="BD30" s="985">
        <f>$O$3</f>
        <v>1</v>
      </c>
      <c r="BE30" s="985"/>
      <c r="BF30" s="379" t="s">
        <v>222</v>
      </c>
      <c r="BG30" s="380"/>
      <c r="BH30" s="985">
        <f>国語!$A$28</f>
        <v>6</v>
      </c>
      <c r="BI30" s="985"/>
      <c r="BJ30" s="379" t="s">
        <v>223</v>
      </c>
      <c r="BK30" s="380"/>
      <c r="BL30" s="985" t="s">
        <v>224</v>
      </c>
      <c r="BM30" s="985"/>
      <c r="BN30" s="985"/>
      <c r="BO30" s="135"/>
      <c r="BP30" s="986">
        <f>国語!$B$28</f>
        <v>0</v>
      </c>
      <c r="BQ30" s="986"/>
      <c r="BR30" s="986"/>
      <c r="BS30" s="986"/>
      <c r="BT30" s="986"/>
      <c r="BU30" s="986"/>
      <c r="BV30" s="986"/>
      <c r="BW30" s="986"/>
    </row>
    <row r="31" spans="1:78" ht="15.6" customHeight="1" x14ac:dyDescent="0.2">
      <c r="A31" s="991" t="s">
        <v>225</v>
      </c>
      <c r="B31" s="992"/>
      <c r="C31" s="992"/>
      <c r="D31" s="992"/>
      <c r="E31" s="996"/>
      <c r="F31" s="991" t="s">
        <v>240</v>
      </c>
      <c r="G31" s="992"/>
      <c r="H31" s="992"/>
      <c r="I31" s="992"/>
      <c r="J31" s="992"/>
      <c r="K31" s="995" t="s">
        <v>226</v>
      </c>
      <c r="L31" s="995"/>
      <c r="M31" s="995"/>
      <c r="N31" s="995"/>
      <c r="O31" s="995"/>
      <c r="P31" s="995" t="s">
        <v>226</v>
      </c>
      <c r="Q31" s="995"/>
      <c r="R31" s="995"/>
      <c r="S31" s="995"/>
      <c r="T31" s="995"/>
      <c r="U31" s="992" t="s">
        <v>227</v>
      </c>
      <c r="V31" s="992"/>
      <c r="W31" s="992"/>
      <c r="X31" s="992"/>
      <c r="Y31" s="996"/>
      <c r="Z31" s="997" t="s">
        <v>228</v>
      </c>
      <c r="AA31" s="992"/>
      <c r="AB31" s="992"/>
      <c r="AC31" s="968" t="s">
        <v>342</v>
      </c>
      <c r="AD31" s="969"/>
      <c r="AE31" s="970"/>
      <c r="AF31" s="992" t="s">
        <v>229</v>
      </c>
      <c r="AG31" s="992"/>
      <c r="AH31" s="996"/>
      <c r="AI31" s="996" t="s">
        <v>316</v>
      </c>
      <c r="AJ31" s="1004"/>
      <c r="AK31" s="1005"/>
      <c r="AN31" s="381"/>
      <c r="AP31" s="991" t="s">
        <v>225</v>
      </c>
      <c r="AQ31" s="992"/>
      <c r="AR31" s="992"/>
      <c r="AS31" s="992"/>
      <c r="AT31" s="996"/>
      <c r="AU31" s="991" t="s">
        <v>240</v>
      </c>
      <c r="AV31" s="992"/>
      <c r="AW31" s="992"/>
      <c r="AX31" s="992"/>
      <c r="AY31" s="992"/>
      <c r="AZ31" s="995" t="s">
        <v>226</v>
      </c>
      <c r="BA31" s="995"/>
      <c r="BB31" s="995"/>
      <c r="BC31" s="995"/>
      <c r="BD31" s="995"/>
      <c r="BE31" s="995" t="s">
        <v>226</v>
      </c>
      <c r="BF31" s="995"/>
      <c r="BG31" s="995"/>
      <c r="BH31" s="995"/>
      <c r="BI31" s="995"/>
      <c r="BJ31" s="992" t="s">
        <v>227</v>
      </c>
      <c r="BK31" s="992"/>
      <c r="BL31" s="992"/>
      <c r="BM31" s="992"/>
      <c r="BN31" s="996"/>
      <c r="BO31" s="997" t="s">
        <v>228</v>
      </c>
      <c r="BP31" s="992"/>
      <c r="BQ31" s="992"/>
      <c r="BR31" s="968" t="s">
        <v>342</v>
      </c>
      <c r="BS31" s="969"/>
      <c r="BT31" s="970"/>
      <c r="BU31" s="992" t="s">
        <v>229</v>
      </c>
      <c r="BV31" s="992"/>
      <c r="BW31" s="996"/>
      <c r="BX31" s="996" t="s">
        <v>316</v>
      </c>
      <c r="BY31" s="1004"/>
      <c r="BZ31" s="1005"/>
    </row>
    <row r="32" spans="1:78" ht="15.6" customHeight="1" thickBot="1" x14ac:dyDescent="0.25">
      <c r="A32" s="993"/>
      <c r="B32" s="994"/>
      <c r="C32" s="994"/>
      <c r="D32" s="994"/>
      <c r="E32" s="1003"/>
      <c r="F32" s="993"/>
      <c r="G32" s="994"/>
      <c r="H32" s="994"/>
      <c r="I32" s="994"/>
      <c r="J32" s="994"/>
      <c r="K32" s="994" t="s">
        <v>29</v>
      </c>
      <c r="L32" s="994"/>
      <c r="M32" s="994"/>
      <c r="N32" s="994"/>
      <c r="O32" s="994"/>
      <c r="P32" s="994" t="s">
        <v>239</v>
      </c>
      <c r="Q32" s="994"/>
      <c r="R32" s="994"/>
      <c r="S32" s="994"/>
      <c r="T32" s="994"/>
      <c r="U32" s="994" t="s">
        <v>239</v>
      </c>
      <c r="V32" s="994"/>
      <c r="W32" s="994"/>
      <c r="X32" s="994"/>
      <c r="Y32" s="1003"/>
      <c r="Z32" s="1024" t="s">
        <v>230</v>
      </c>
      <c r="AA32" s="994"/>
      <c r="AB32" s="994"/>
      <c r="AC32" s="971" t="s">
        <v>229</v>
      </c>
      <c r="AD32" s="972"/>
      <c r="AE32" s="973"/>
      <c r="AF32" s="994"/>
      <c r="AG32" s="994"/>
      <c r="AH32" s="1003"/>
      <c r="AI32" s="1007" t="s">
        <v>229</v>
      </c>
      <c r="AJ32" s="1008"/>
      <c r="AK32" s="1009"/>
      <c r="AN32" s="381"/>
      <c r="AP32" s="993"/>
      <c r="AQ32" s="994"/>
      <c r="AR32" s="994"/>
      <c r="AS32" s="994"/>
      <c r="AT32" s="1003"/>
      <c r="AU32" s="993"/>
      <c r="AV32" s="994"/>
      <c r="AW32" s="994"/>
      <c r="AX32" s="994"/>
      <c r="AY32" s="994"/>
      <c r="AZ32" s="994" t="s">
        <v>29</v>
      </c>
      <c r="BA32" s="994"/>
      <c r="BB32" s="994"/>
      <c r="BC32" s="994"/>
      <c r="BD32" s="994"/>
      <c r="BE32" s="994" t="s">
        <v>239</v>
      </c>
      <c r="BF32" s="994"/>
      <c r="BG32" s="994"/>
      <c r="BH32" s="994"/>
      <c r="BI32" s="994"/>
      <c r="BJ32" s="994" t="s">
        <v>239</v>
      </c>
      <c r="BK32" s="994"/>
      <c r="BL32" s="994"/>
      <c r="BM32" s="994"/>
      <c r="BN32" s="1003"/>
      <c r="BO32" s="1024" t="s">
        <v>230</v>
      </c>
      <c r="BP32" s="994"/>
      <c r="BQ32" s="994"/>
      <c r="BR32" s="971" t="s">
        <v>229</v>
      </c>
      <c r="BS32" s="972"/>
      <c r="BT32" s="973"/>
      <c r="BU32" s="994"/>
      <c r="BV32" s="994"/>
      <c r="BW32" s="1003"/>
      <c r="BX32" s="1007" t="s">
        <v>229</v>
      </c>
      <c r="BY32" s="1008"/>
      <c r="BZ32" s="1009"/>
    </row>
    <row r="33" spans="1:78" ht="24" customHeight="1" x14ac:dyDescent="0.2">
      <c r="A33" s="966" t="s">
        <v>231</v>
      </c>
      <c r="B33" s="1016"/>
      <c r="C33" s="1016"/>
      <c r="D33" s="1016"/>
      <c r="E33" s="962"/>
      <c r="F33" s="966" t="str">
        <f>IF($F$6="","",IF($F$6=100,"100"))</f>
        <v>100</v>
      </c>
      <c r="G33" s="1016"/>
      <c r="H33" s="1016"/>
      <c r="I33" s="1016"/>
      <c r="J33" s="1016"/>
      <c r="K33" s="1016">
        <f>IF($F$6="","",IF($F$6=100,国語!$BI$27))</f>
        <v>0</v>
      </c>
      <c r="L33" s="1016"/>
      <c r="M33" s="1016"/>
      <c r="N33" s="1016"/>
      <c r="O33" s="1016"/>
      <c r="P33" s="1016">
        <f>K33</f>
        <v>0</v>
      </c>
      <c r="Q33" s="1016"/>
      <c r="R33" s="1016"/>
      <c r="S33" s="1016"/>
      <c r="T33" s="1016"/>
      <c r="U33" s="1017">
        <f>$U$6</f>
        <v>59.9</v>
      </c>
      <c r="V33" s="1017"/>
      <c r="W33" s="1017"/>
      <c r="X33" s="1017"/>
      <c r="Y33" s="1018"/>
      <c r="Z33" s="1019" t="str">
        <f>IF(AND(K33&gt;=0,K33&lt;=30,$F$6&gt;0),"〇"," ")</f>
        <v>〇</v>
      </c>
      <c r="AA33" s="999"/>
      <c r="AB33" s="1000"/>
      <c r="AC33" s="998" t="str">
        <f>IF(AND(K33&gt;=31,K33&lt;=50,$F$6&gt;0),"〇"," ")</f>
        <v xml:space="preserve"> </v>
      </c>
      <c r="AD33" s="999"/>
      <c r="AE33" s="1000"/>
      <c r="AF33" s="998" t="str">
        <f>IF(AND(K33&gt;=51,K33&lt;=68,$F$6&gt;0),"〇"," ")</f>
        <v xml:space="preserve"> </v>
      </c>
      <c r="AG33" s="999"/>
      <c r="AH33" s="1000"/>
      <c r="AI33" s="998" t="str">
        <f>IF(AND(K33&gt;=69,$F$6&gt;0),"〇"," ")</f>
        <v xml:space="preserve"> </v>
      </c>
      <c r="AJ33" s="999"/>
      <c r="AK33" s="1006"/>
      <c r="AN33" s="381"/>
      <c r="AP33" s="966" t="s">
        <v>231</v>
      </c>
      <c r="AQ33" s="1016"/>
      <c r="AR33" s="1016"/>
      <c r="AS33" s="1016"/>
      <c r="AT33" s="962"/>
      <c r="AU33" s="966" t="str">
        <f>IF($F$6="","",IF($F$6=100,"100"))</f>
        <v>100</v>
      </c>
      <c r="AV33" s="1016"/>
      <c r="AW33" s="1016"/>
      <c r="AX33" s="1016"/>
      <c r="AY33" s="1016"/>
      <c r="AZ33" s="1016">
        <f>IF($F$6="","",IF($F$6=100,国語!$BI$28))</f>
        <v>0</v>
      </c>
      <c r="BA33" s="1016"/>
      <c r="BB33" s="1016"/>
      <c r="BC33" s="1016"/>
      <c r="BD33" s="1016"/>
      <c r="BE33" s="1016">
        <f>AZ33</f>
        <v>0</v>
      </c>
      <c r="BF33" s="1016"/>
      <c r="BG33" s="1016"/>
      <c r="BH33" s="1016"/>
      <c r="BI33" s="1016"/>
      <c r="BJ33" s="1017">
        <f>$U$6</f>
        <v>59.9</v>
      </c>
      <c r="BK33" s="1017"/>
      <c r="BL33" s="1017"/>
      <c r="BM33" s="1017"/>
      <c r="BN33" s="1018"/>
      <c r="BO33" s="1019" t="str">
        <f>IF(AND(AZ33&gt;=0,AZ33&lt;=30,$F$6&gt;0),"〇"," ")</f>
        <v>〇</v>
      </c>
      <c r="BP33" s="999"/>
      <c r="BQ33" s="1000"/>
      <c r="BR33" s="998" t="str">
        <f>IF(AND(AZ33&gt;=31,AZ33&lt;=50,$F$6&gt;0),"〇"," ")</f>
        <v xml:space="preserve"> </v>
      </c>
      <c r="BS33" s="999"/>
      <c r="BT33" s="1000"/>
      <c r="BU33" s="998" t="str">
        <f>IF(AND(AZ33&gt;=51,AZ33&lt;=68,$F$6&gt;0),"〇"," ")</f>
        <v xml:space="preserve"> </v>
      </c>
      <c r="BV33" s="999"/>
      <c r="BW33" s="1000"/>
      <c r="BX33" s="998" t="str">
        <f>IF(AND(AZ33&gt;=69,$F$6&gt;0),"〇"," ")</f>
        <v xml:space="preserve"> </v>
      </c>
      <c r="BY33" s="999"/>
      <c r="BZ33" s="1006"/>
    </row>
    <row r="34" spans="1:78" ht="24" customHeight="1" x14ac:dyDescent="0.2">
      <c r="A34" s="1001" t="s">
        <v>232</v>
      </c>
      <c r="B34" s="1002"/>
      <c r="C34" s="1002"/>
      <c r="D34" s="1002"/>
      <c r="E34" s="1021"/>
      <c r="F34" s="1001" t="str">
        <f>IF($F$7="","",IF($F$7=100,"100"))</f>
        <v>100</v>
      </c>
      <c r="G34" s="1002"/>
      <c r="H34" s="1002"/>
      <c r="I34" s="1002"/>
      <c r="J34" s="1002"/>
      <c r="K34" s="1002">
        <f>IF($F$7="","",IF($F$7=100,社会!$BL$27))</f>
        <v>0</v>
      </c>
      <c r="L34" s="1002"/>
      <c r="M34" s="1002"/>
      <c r="N34" s="1002"/>
      <c r="O34" s="1002"/>
      <c r="P34" s="1002">
        <f t="shared" ref="P34:P36" si="4">K34</f>
        <v>0</v>
      </c>
      <c r="Q34" s="1002"/>
      <c r="R34" s="1002"/>
      <c r="S34" s="1002"/>
      <c r="T34" s="1002"/>
      <c r="U34" s="987">
        <f>$U$7</f>
        <v>74.8</v>
      </c>
      <c r="V34" s="987"/>
      <c r="W34" s="987"/>
      <c r="X34" s="987"/>
      <c r="Y34" s="988"/>
      <c r="Z34" s="989" t="str">
        <f>IF(AND(K34&gt;=0,K34&lt;=47,$F$7&gt;0),"〇"," ")</f>
        <v>〇</v>
      </c>
      <c r="AA34" s="975"/>
      <c r="AB34" s="990"/>
      <c r="AC34" s="974" t="str">
        <f>IF(AND(K34&gt;=48,K34&lt;=65,$F$7&gt;0),"〇"," ")</f>
        <v xml:space="preserve"> </v>
      </c>
      <c r="AD34" s="975"/>
      <c r="AE34" s="990"/>
      <c r="AF34" s="974" t="str">
        <f>IF(AND(K34&gt;=66,K34&lt;=83,$F$7&gt;0),"〇"," ")</f>
        <v xml:space="preserve"> </v>
      </c>
      <c r="AG34" s="975"/>
      <c r="AH34" s="990"/>
      <c r="AI34" s="974" t="str">
        <f>IF(AND(K34&gt;=84,$F$7&gt;0),"〇"," ")</f>
        <v xml:space="preserve"> </v>
      </c>
      <c r="AJ34" s="975"/>
      <c r="AK34" s="976"/>
      <c r="AN34" s="381"/>
      <c r="AP34" s="1001" t="s">
        <v>232</v>
      </c>
      <c r="AQ34" s="1002"/>
      <c r="AR34" s="1002"/>
      <c r="AS34" s="1002"/>
      <c r="AT34" s="1021"/>
      <c r="AU34" s="1001" t="str">
        <f>IF($F$7="","",IF($F$7=100,"100"))</f>
        <v>100</v>
      </c>
      <c r="AV34" s="1002"/>
      <c r="AW34" s="1002"/>
      <c r="AX34" s="1002"/>
      <c r="AY34" s="1002"/>
      <c r="AZ34" s="1002">
        <f>IF($F$7="","",IF($F$7=100,社会!$BL$28))</f>
        <v>0</v>
      </c>
      <c r="BA34" s="1002"/>
      <c r="BB34" s="1002"/>
      <c r="BC34" s="1002"/>
      <c r="BD34" s="1002"/>
      <c r="BE34" s="1002">
        <f t="shared" ref="BE34:BE36" si="5">AZ34</f>
        <v>0</v>
      </c>
      <c r="BF34" s="1002"/>
      <c r="BG34" s="1002"/>
      <c r="BH34" s="1002"/>
      <c r="BI34" s="1002"/>
      <c r="BJ34" s="987">
        <f>$U$7</f>
        <v>74.8</v>
      </c>
      <c r="BK34" s="987"/>
      <c r="BL34" s="987"/>
      <c r="BM34" s="987"/>
      <c r="BN34" s="988"/>
      <c r="BO34" s="989" t="str">
        <f>IF(AND(AZ34&gt;=0,AZ34&lt;=47,$F$7&gt;0),"〇"," ")</f>
        <v>〇</v>
      </c>
      <c r="BP34" s="975"/>
      <c r="BQ34" s="990"/>
      <c r="BR34" s="974" t="str">
        <f>IF(AND(AZ34&gt;=48,AZ34&lt;=65,$F$7&gt;0),"〇"," ")</f>
        <v xml:space="preserve"> </v>
      </c>
      <c r="BS34" s="975"/>
      <c r="BT34" s="990"/>
      <c r="BU34" s="974" t="str">
        <f>IF(AND(AZ34&gt;=66,AZ34&lt;=83,$F$7&gt;0),"〇"," ")</f>
        <v xml:space="preserve"> </v>
      </c>
      <c r="BV34" s="975"/>
      <c r="BW34" s="990"/>
      <c r="BX34" s="974" t="str">
        <f>IF(AND(AZ34&gt;=84,$F$7&gt;0),"〇"," ")</f>
        <v xml:space="preserve"> </v>
      </c>
      <c r="BY34" s="975"/>
      <c r="BZ34" s="976"/>
    </row>
    <row r="35" spans="1:78" ht="24" customHeight="1" x14ac:dyDescent="0.2">
      <c r="A35" s="1001" t="s">
        <v>233</v>
      </c>
      <c r="B35" s="1002"/>
      <c r="C35" s="1002"/>
      <c r="D35" s="1002"/>
      <c r="E35" s="1021"/>
      <c r="F35" s="1001" t="str">
        <f>IF($F$8="","",IF($F$8=100,"100"))</f>
        <v>100</v>
      </c>
      <c r="G35" s="1002"/>
      <c r="H35" s="1002"/>
      <c r="I35" s="1002"/>
      <c r="J35" s="1002"/>
      <c r="K35" s="1002">
        <f>IF($F$8="","",IF($F$8=100,算数!$BF$27))</f>
        <v>0</v>
      </c>
      <c r="L35" s="1002"/>
      <c r="M35" s="1002"/>
      <c r="N35" s="1002"/>
      <c r="O35" s="1002"/>
      <c r="P35" s="1002">
        <f t="shared" si="4"/>
        <v>0</v>
      </c>
      <c r="Q35" s="1002"/>
      <c r="R35" s="1002"/>
      <c r="S35" s="1002"/>
      <c r="T35" s="1002"/>
      <c r="U35" s="987">
        <f>$U$8</f>
        <v>66.5</v>
      </c>
      <c r="V35" s="987"/>
      <c r="W35" s="987"/>
      <c r="X35" s="987"/>
      <c r="Y35" s="988"/>
      <c r="Z35" s="989" t="str">
        <f>IF(AND(K35&gt;=0,K35&lt;=28,$F$8&gt;0),"〇"," ")</f>
        <v>〇</v>
      </c>
      <c r="AA35" s="975"/>
      <c r="AB35" s="990"/>
      <c r="AC35" s="974" t="str">
        <f>IF(AND(K35&gt;=29,K35&lt;=54,$F$8&gt;0),"〇"," ")</f>
        <v xml:space="preserve"> </v>
      </c>
      <c r="AD35" s="975"/>
      <c r="AE35" s="990"/>
      <c r="AF35" s="974" t="str">
        <f>IF(AND(K35&gt;=55,K35&lt;=77,$F$8&gt;0),"〇"," ")</f>
        <v xml:space="preserve"> </v>
      </c>
      <c r="AG35" s="975"/>
      <c r="AH35" s="990"/>
      <c r="AI35" s="974" t="str">
        <f>IF(AND(K35&gt;=78,$F$8&gt;0),"〇"," ")</f>
        <v xml:space="preserve"> </v>
      </c>
      <c r="AJ35" s="975"/>
      <c r="AK35" s="976"/>
      <c r="AN35" s="381"/>
      <c r="AP35" s="1001" t="s">
        <v>233</v>
      </c>
      <c r="AQ35" s="1002"/>
      <c r="AR35" s="1002"/>
      <c r="AS35" s="1002"/>
      <c r="AT35" s="1021"/>
      <c r="AU35" s="1001" t="str">
        <f>IF($F$8="","",IF($F$8=100,"100"))</f>
        <v>100</v>
      </c>
      <c r="AV35" s="1002"/>
      <c r="AW35" s="1002"/>
      <c r="AX35" s="1002"/>
      <c r="AY35" s="1002"/>
      <c r="AZ35" s="1002">
        <f>IF($F$8="","",IF($F$8=100,算数!$BF$28))</f>
        <v>0</v>
      </c>
      <c r="BA35" s="1002"/>
      <c r="BB35" s="1002"/>
      <c r="BC35" s="1002"/>
      <c r="BD35" s="1002"/>
      <c r="BE35" s="1002">
        <f t="shared" si="5"/>
        <v>0</v>
      </c>
      <c r="BF35" s="1002"/>
      <c r="BG35" s="1002"/>
      <c r="BH35" s="1002"/>
      <c r="BI35" s="1002"/>
      <c r="BJ35" s="987">
        <f>$U$8</f>
        <v>66.5</v>
      </c>
      <c r="BK35" s="987"/>
      <c r="BL35" s="987"/>
      <c r="BM35" s="987"/>
      <c r="BN35" s="988"/>
      <c r="BO35" s="989" t="str">
        <f>IF(AND(AZ35&gt;=0,AZ35&lt;=28,$F$8&gt;0),"〇"," ")</f>
        <v>〇</v>
      </c>
      <c r="BP35" s="975"/>
      <c r="BQ35" s="990"/>
      <c r="BR35" s="974" t="str">
        <f>IF(AND(AZ35&gt;=29,AZ35&lt;=54,$F$8&gt;0),"〇"," ")</f>
        <v xml:space="preserve"> </v>
      </c>
      <c r="BS35" s="975"/>
      <c r="BT35" s="990"/>
      <c r="BU35" s="974" t="str">
        <f>IF(AND(AZ35&gt;=55,AZ35&lt;=77,$F$8&gt;0),"〇"," ")</f>
        <v xml:space="preserve"> </v>
      </c>
      <c r="BV35" s="975"/>
      <c r="BW35" s="990"/>
      <c r="BX35" s="974" t="str">
        <f>IF(AND(AZ35&gt;=78,$F$8&gt;0),"〇"," ")</f>
        <v xml:space="preserve"> </v>
      </c>
      <c r="BY35" s="975"/>
      <c r="BZ35" s="976"/>
    </row>
    <row r="36" spans="1:78" ht="24" customHeight="1" thickBot="1" x14ac:dyDescent="0.25">
      <c r="A36" s="1022" t="s">
        <v>234</v>
      </c>
      <c r="B36" s="1015"/>
      <c r="C36" s="1015"/>
      <c r="D36" s="1015"/>
      <c r="E36" s="1023"/>
      <c r="F36" s="1013" t="str">
        <f>IF($F$9="","",IF($F$9=100,"100"))</f>
        <v>100</v>
      </c>
      <c r="G36" s="1014"/>
      <c r="H36" s="1014"/>
      <c r="I36" s="1014"/>
      <c r="J36" s="1014"/>
      <c r="K36" s="1015">
        <f>IF($F$9="","",IF($F$9=100,理科!$BK$27))</f>
        <v>0</v>
      </c>
      <c r="L36" s="1015"/>
      <c r="M36" s="1015"/>
      <c r="N36" s="1015"/>
      <c r="O36" s="1015"/>
      <c r="P36" s="1002">
        <f t="shared" si="4"/>
        <v>0</v>
      </c>
      <c r="Q36" s="1002"/>
      <c r="R36" s="1002"/>
      <c r="S36" s="1002"/>
      <c r="T36" s="1002"/>
      <c r="U36" s="987">
        <f>$U$9</f>
        <v>80.7</v>
      </c>
      <c r="V36" s="987"/>
      <c r="W36" s="987"/>
      <c r="X36" s="987"/>
      <c r="Y36" s="988"/>
      <c r="Z36" s="989" t="str">
        <f>IF(AND(K36&gt;=0,K36&lt;=54,$F$9&gt;0),"〇"," ")</f>
        <v>〇</v>
      </c>
      <c r="AA36" s="975"/>
      <c r="AB36" s="990"/>
      <c r="AC36" s="974" t="str">
        <f>IF(AND(K36&gt;=55,K36&lt;=72,$F$9&gt;0),"〇"," ")</f>
        <v xml:space="preserve"> </v>
      </c>
      <c r="AD36" s="975"/>
      <c r="AE36" s="990"/>
      <c r="AF36" s="974" t="str">
        <f>IF(AND(K36&gt;=73,K36&lt;=88,$F$9&gt;0),"〇"," ")</f>
        <v xml:space="preserve"> </v>
      </c>
      <c r="AG36" s="975"/>
      <c r="AH36" s="990"/>
      <c r="AI36" s="977" t="str">
        <f>IF(AND(K36&gt;=89,$F$9&gt;0),"〇"," ")</f>
        <v xml:space="preserve"> </v>
      </c>
      <c r="AJ36" s="978"/>
      <c r="AK36" s="979"/>
      <c r="AN36" s="381"/>
      <c r="AP36" s="1022" t="s">
        <v>234</v>
      </c>
      <c r="AQ36" s="1015"/>
      <c r="AR36" s="1015"/>
      <c r="AS36" s="1015"/>
      <c r="AT36" s="1023"/>
      <c r="AU36" s="1013" t="str">
        <f>IF($F$9="","",IF($F$9=100,"100"))</f>
        <v>100</v>
      </c>
      <c r="AV36" s="1014"/>
      <c r="AW36" s="1014"/>
      <c r="AX36" s="1014"/>
      <c r="AY36" s="1014"/>
      <c r="AZ36" s="1015">
        <f>IF($F$9="","",IF($F$9=100,理科!$BK$28))</f>
        <v>0</v>
      </c>
      <c r="BA36" s="1015"/>
      <c r="BB36" s="1015"/>
      <c r="BC36" s="1015"/>
      <c r="BD36" s="1015"/>
      <c r="BE36" s="1002">
        <f t="shared" si="5"/>
        <v>0</v>
      </c>
      <c r="BF36" s="1002"/>
      <c r="BG36" s="1002"/>
      <c r="BH36" s="1002"/>
      <c r="BI36" s="1002"/>
      <c r="BJ36" s="987">
        <f>$U$9</f>
        <v>80.7</v>
      </c>
      <c r="BK36" s="987"/>
      <c r="BL36" s="987"/>
      <c r="BM36" s="987"/>
      <c r="BN36" s="988"/>
      <c r="BO36" s="989" t="str">
        <f>IF(AND(AZ36&gt;=0,AZ36&lt;=54,$F$9&gt;0),"〇"," ")</f>
        <v>〇</v>
      </c>
      <c r="BP36" s="975"/>
      <c r="BQ36" s="990"/>
      <c r="BR36" s="974" t="str">
        <f>IF(AND(AZ36&gt;=55,AZ36&lt;=72,$F$9&gt;0),"〇"," ")</f>
        <v xml:space="preserve"> </v>
      </c>
      <c r="BS36" s="975"/>
      <c r="BT36" s="990"/>
      <c r="BU36" s="974" t="str">
        <f>IF(AND(AZ36&gt;=73,AZ36&lt;=88,$F$9&gt;0),"〇"," ")</f>
        <v xml:space="preserve"> </v>
      </c>
      <c r="BV36" s="975"/>
      <c r="BW36" s="990"/>
      <c r="BX36" s="977" t="str">
        <f>IF(AND(AZ36&gt;=89,$F$9&gt;0),"〇"," ")</f>
        <v xml:space="preserve"> </v>
      </c>
      <c r="BY36" s="978"/>
      <c r="BZ36" s="979"/>
    </row>
    <row r="37" spans="1:78" ht="24" customHeight="1" thickBot="1" x14ac:dyDescent="0.25">
      <c r="A37" s="1010" t="s">
        <v>235</v>
      </c>
      <c r="B37" s="1011"/>
      <c r="C37" s="1011"/>
      <c r="D37" s="1011"/>
      <c r="E37" s="1020"/>
      <c r="F37" s="1010">
        <f>SUM($F$6:$F$9)</f>
        <v>400</v>
      </c>
      <c r="G37" s="1011"/>
      <c r="H37" s="1011"/>
      <c r="I37" s="1011"/>
      <c r="J37" s="1011"/>
      <c r="K37" s="1011">
        <f>SUM(K33:K36)</f>
        <v>0</v>
      </c>
      <c r="L37" s="1011"/>
      <c r="M37" s="1011"/>
      <c r="N37" s="1011"/>
      <c r="O37" s="1011"/>
      <c r="P37" s="1012">
        <f>K37/F37*100</f>
        <v>0</v>
      </c>
      <c r="Q37" s="1012"/>
      <c r="R37" s="1012"/>
      <c r="S37" s="1012"/>
      <c r="T37" s="1012"/>
      <c r="U37" s="983"/>
      <c r="V37" s="983"/>
      <c r="W37" s="983"/>
      <c r="X37" s="983"/>
      <c r="Y37" s="980"/>
      <c r="Z37" s="984"/>
      <c r="AA37" s="983"/>
      <c r="AB37" s="983"/>
      <c r="AC37" s="983"/>
      <c r="AD37" s="983"/>
      <c r="AE37" s="983"/>
      <c r="AF37" s="983"/>
      <c r="AG37" s="983"/>
      <c r="AH37" s="980"/>
      <c r="AI37" s="980"/>
      <c r="AJ37" s="981"/>
      <c r="AK37" s="982"/>
      <c r="AN37" s="381"/>
      <c r="AP37" s="1010" t="s">
        <v>235</v>
      </c>
      <c r="AQ37" s="1011"/>
      <c r="AR37" s="1011"/>
      <c r="AS37" s="1011"/>
      <c r="AT37" s="1020"/>
      <c r="AU37" s="1010">
        <f>SUM($F$6:$F$9)</f>
        <v>400</v>
      </c>
      <c r="AV37" s="1011"/>
      <c r="AW37" s="1011"/>
      <c r="AX37" s="1011"/>
      <c r="AY37" s="1011"/>
      <c r="AZ37" s="1011">
        <f>SUM(AZ33:AZ36)</f>
        <v>0</v>
      </c>
      <c r="BA37" s="1011"/>
      <c r="BB37" s="1011"/>
      <c r="BC37" s="1011"/>
      <c r="BD37" s="1011"/>
      <c r="BE37" s="1012">
        <f>AZ37/AU37*100</f>
        <v>0</v>
      </c>
      <c r="BF37" s="1012"/>
      <c r="BG37" s="1012"/>
      <c r="BH37" s="1012"/>
      <c r="BI37" s="1012"/>
      <c r="BJ37" s="983"/>
      <c r="BK37" s="983"/>
      <c r="BL37" s="983"/>
      <c r="BM37" s="983"/>
      <c r="BN37" s="980"/>
      <c r="BO37" s="984"/>
      <c r="BP37" s="983"/>
      <c r="BQ37" s="983"/>
      <c r="BR37" s="983"/>
      <c r="BS37" s="983"/>
      <c r="BT37" s="983"/>
      <c r="BU37" s="983"/>
      <c r="BV37" s="983"/>
      <c r="BW37" s="980"/>
      <c r="BX37" s="980"/>
      <c r="BY37" s="981"/>
      <c r="BZ37" s="982"/>
    </row>
    <row r="38" spans="1:78" ht="24" customHeight="1" x14ac:dyDescent="0.2">
      <c r="A38" s="327"/>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N38" s="381"/>
    </row>
    <row r="39" spans="1:78" ht="16.2" customHeight="1" x14ac:dyDescent="0.2">
      <c r="A39" s="327"/>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N39" s="381"/>
    </row>
    <row r="40" spans="1:78" ht="10.95" customHeight="1" x14ac:dyDescent="0.2">
      <c r="A40" s="327"/>
      <c r="B40" s="327"/>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N40" s="381"/>
    </row>
    <row r="41" spans="1:78" ht="12" customHeight="1" x14ac:dyDescent="0.2">
      <c r="A41" s="327"/>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N41" s="381"/>
    </row>
    <row r="42" spans="1:78" ht="33.6" customHeight="1" x14ac:dyDescent="0.2">
      <c r="A42" s="382"/>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3"/>
      <c r="AM42" s="383"/>
      <c r="AN42" s="384"/>
      <c r="AO42" s="383"/>
      <c r="AP42" s="383"/>
      <c r="AQ42" s="383"/>
      <c r="AR42" s="383"/>
      <c r="AS42" s="383"/>
      <c r="AT42" s="383"/>
      <c r="AU42" s="383"/>
      <c r="AV42" s="383"/>
      <c r="AW42" s="383"/>
      <c r="AX42" s="383"/>
      <c r="AY42" s="383"/>
      <c r="AZ42" s="383"/>
      <c r="BA42" s="383"/>
      <c r="BB42" s="383"/>
      <c r="BC42" s="383"/>
      <c r="BD42" s="383"/>
      <c r="BE42" s="383"/>
      <c r="BF42" s="383"/>
      <c r="BG42" s="383"/>
      <c r="BH42" s="383"/>
      <c r="BI42" s="383"/>
      <c r="BJ42" s="383"/>
      <c r="BK42" s="383"/>
      <c r="BL42" s="383"/>
      <c r="BM42" s="383"/>
      <c r="BN42" s="383"/>
      <c r="BO42" s="383"/>
      <c r="BP42" s="383"/>
      <c r="BQ42" s="383"/>
      <c r="BR42" s="383"/>
      <c r="BS42" s="383"/>
      <c r="BT42" s="383"/>
      <c r="BU42" s="383"/>
      <c r="BV42" s="383"/>
      <c r="BW42" s="383"/>
      <c r="BX42" s="383"/>
      <c r="BY42" s="383"/>
      <c r="BZ42" s="383"/>
    </row>
    <row r="43" spans="1:78" ht="19.8" x14ac:dyDescent="0.2">
      <c r="A43" s="327"/>
      <c r="B43" s="965" t="s">
        <v>220</v>
      </c>
      <c r="C43" s="965"/>
      <c r="D43" s="965"/>
      <c r="E43" s="965"/>
      <c r="F43" s="965"/>
      <c r="G43" s="965"/>
      <c r="H43" s="965"/>
      <c r="I43" s="965"/>
      <c r="J43" s="965"/>
      <c r="K43" s="965"/>
      <c r="L43" s="965"/>
      <c r="M43" s="965"/>
      <c r="N43" s="965"/>
      <c r="O43" s="965"/>
      <c r="P43" s="965"/>
      <c r="Q43" s="965"/>
      <c r="R43" s="965"/>
      <c r="S43" s="327"/>
      <c r="T43" s="327"/>
      <c r="U43" s="327"/>
      <c r="V43" s="327"/>
      <c r="W43" s="327"/>
      <c r="X43" s="327"/>
      <c r="Y43" s="327"/>
      <c r="Z43" s="327"/>
      <c r="AA43" s="327"/>
      <c r="AB43" s="327"/>
      <c r="AC43" s="327"/>
      <c r="AD43" s="327"/>
      <c r="AE43" s="327"/>
      <c r="AF43" s="327"/>
      <c r="AG43" s="327"/>
      <c r="AH43" s="327"/>
      <c r="AI43" s="327"/>
      <c r="AJ43" s="327"/>
      <c r="AK43" s="327"/>
      <c r="AN43" s="381"/>
      <c r="AP43" s="327"/>
      <c r="AQ43" s="965" t="s">
        <v>220</v>
      </c>
      <c r="AR43" s="965"/>
      <c r="AS43" s="965"/>
      <c r="AT43" s="965"/>
      <c r="AU43" s="965"/>
      <c r="AV43" s="965"/>
      <c r="AW43" s="965"/>
      <c r="AX43" s="965"/>
      <c r="AY43" s="965"/>
      <c r="AZ43" s="965"/>
      <c r="BA43" s="965"/>
      <c r="BB43" s="965"/>
      <c r="BC43" s="965"/>
      <c r="BD43" s="965"/>
      <c r="BE43" s="965"/>
      <c r="BF43" s="965"/>
      <c r="BG43" s="965"/>
      <c r="BH43" s="327"/>
      <c r="BI43" s="327"/>
      <c r="BJ43" s="327"/>
      <c r="BK43" s="327"/>
      <c r="BL43" s="327"/>
      <c r="BM43" s="327"/>
      <c r="BN43" s="327"/>
      <c r="BO43" s="327"/>
      <c r="BP43" s="327"/>
      <c r="BQ43" s="327"/>
      <c r="BR43" s="327"/>
      <c r="BS43" s="327"/>
      <c r="BT43" s="327"/>
      <c r="BU43" s="327"/>
      <c r="BV43" s="327"/>
      <c r="BW43" s="327"/>
    </row>
    <row r="44" spans="1:78" ht="21.6" customHeight="1" x14ac:dyDescent="0.2">
      <c r="A44" s="965"/>
      <c r="B44" s="965"/>
      <c r="C44" s="327"/>
      <c r="D44" s="327"/>
      <c r="E44" s="327"/>
      <c r="F44" s="327"/>
      <c r="G44" s="327"/>
      <c r="H44" s="327"/>
      <c r="I44" s="327"/>
      <c r="J44" s="327"/>
      <c r="K44" s="1025" t="s">
        <v>221</v>
      </c>
      <c r="L44" s="1025"/>
      <c r="M44" s="1025"/>
      <c r="N44" s="1025"/>
      <c r="O44" s="1025"/>
      <c r="P44" s="1025"/>
      <c r="Q44" s="1025"/>
      <c r="R44" s="1025"/>
      <c r="S44" s="1025"/>
      <c r="T44" s="1025"/>
      <c r="U44" s="1025"/>
      <c r="V44" s="1025"/>
      <c r="W44" s="327"/>
      <c r="X44" s="327"/>
      <c r="Y44" s="327"/>
      <c r="Z44" s="327"/>
      <c r="AA44" s="327"/>
      <c r="AB44" s="327"/>
      <c r="AC44" s="327"/>
      <c r="AD44" s="327"/>
      <c r="AE44" s="327"/>
      <c r="AF44" s="327"/>
      <c r="AG44" s="327"/>
      <c r="AH44" s="327"/>
      <c r="AI44" s="327"/>
      <c r="AJ44" s="327"/>
      <c r="AK44" s="327"/>
      <c r="AN44" s="381"/>
      <c r="AP44" s="965"/>
      <c r="AQ44" s="965"/>
      <c r="AR44" s="327"/>
      <c r="AS44" s="327"/>
      <c r="AT44" s="327"/>
      <c r="AU44" s="327"/>
      <c r="AV44" s="327"/>
      <c r="AW44" s="327"/>
      <c r="AX44" s="327"/>
      <c r="AY44" s="327"/>
      <c r="AZ44" s="1025" t="s">
        <v>221</v>
      </c>
      <c r="BA44" s="1025"/>
      <c r="BB44" s="1025"/>
      <c r="BC44" s="1025"/>
      <c r="BD44" s="1025"/>
      <c r="BE44" s="1025"/>
      <c r="BF44" s="1025"/>
      <c r="BG44" s="1025"/>
      <c r="BH44" s="1025"/>
      <c r="BI44" s="1025"/>
      <c r="BJ44" s="1025"/>
      <c r="BK44" s="1025"/>
      <c r="BL44" s="327"/>
      <c r="BM44" s="327"/>
      <c r="BN44" s="327"/>
      <c r="BO44" s="327"/>
      <c r="BP44" s="327"/>
      <c r="BQ44" s="327"/>
      <c r="BR44" s="327"/>
      <c r="BS44" s="327"/>
      <c r="BT44" s="327"/>
      <c r="BU44" s="327"/>
      <c r="BV44" s="327"/>
      <c r="BW44" s="327"/>
    </row>
    <row r="45" spans="1:78" ht="24" customHeight="1" thickBot="1" x14ac:dyDescent="0.25">
      <c r="A45" s="330"/>
      <c r="B45" s="330"/>
      <c r="C45" s="330"/>
      <c r="D45" s="330"/>
      <c r="E45" s="330"/>
      <c r="F45" s="330"/>
      <c r="G45" s="330"/>
      <c r="H45" s="330"/>
      <c r="I45" s="330"/>
      <c r="J45" s="330"/>
      <c r="K45" s="330"/>
      <c r="L45" s="985" t="s">
        <v>236</v>
      </c>
      <c r="M45" s="985"/>
      <c r="N45" s="985"/>
      <c r="O45" s="985">
        <f>$O$3</f>
        <v>1</v>
      </c>
      <c r="P45" s="985"/>
      <c r="Q45" s="379" t="s">
        <v>222</v>
      </c>
      <c r="R45" s="380"/>
      <c r="S45" s="985">
        <f>国語!$A$29</f>
        <v>7</v>
      </c>
      <c r="T45" s="985"/>
      <c r="U45" s="379" t="s">
        <v>223</v>
      </c>
      <c r="V45" s="380"/>
      <c r="W45" s="985" t="s">
        <v>224</v>
      </c>
      <c r="X45" s="985"/>
      <c r="Y45" s="985"/>
      <c r="Z45" s="135"/>
      <c r="AA45" s="986">
        <f>国語!$B$29</f>
        <v>0</v>
      </c>
      <c r="AB45" s="986"/>
      <c r="AC45" s="986"/>
      <c r="AD45" s="986"/>
      <c r="AE45" s="986"/>
      <c r="AF45" s="986"/>
      <c r="AG45" s="986"/>
      <c r="AH45" s="986"/>
      <c r="AI45" s="403"/>
      <c r="AJ45" s="403"/>
      <c r="AK45" s="403"/>
      <c r="AN45" s="381"/>
      <c r="AP45" s="330"/>
      <c r="AQ45" s="330"/>
      <c r="AR45" s="330"/>
      <c r="AS45" s="330"/>
      <c r="AT45" s="330"/>
      <c r="AU45" s="330"/>
      <c r="AV45" s="330"/>
      <c r="AW45" s="330"/>
      <c r="AX45" s="330"/>
      <c r="AY45" s="330"/>
      <c r="AZ45" s="330"/>
      <c r="BA45" s="985" t="s">
        <v>236</v>
      </c>
      <c r="BB45" s="985"/>
      <c r="BC45" s="985"/>
      <c r="BD45" s="985">
        <f>$O$3</f>
        <v>1</v>
      </c>
      <c r="BE45" s="985"/>
      <c r="BF45" s="379" t="s">
        <v>222</v>
      </c>
      <c r="BG45" s="380"/>
      <c r="BH45" s="985">
        <f>国語!$A$30</f>
        <v>8</v>
      </c>
      <c r="BI45" s="985"/>
      <c r="BJ45" s="379" t="s">
        <v>223</v>
      </c>
      <c r="BK45" s="380"/>
      <c r="BL45" s="985" t="s">
        <v>224</v>
      </c>
      <c r="BM45" s="985"/>
      <c r="BN45" s="985"/>
      <c r="BO45" s="135"/>
      <c r="BP45" s="986">
        <f>国語!$B$30</f>
        <v>0</v>
      </c>
      <c r="BQ45" s="986"/>
      <c r="BR45" s="986"/>
      <c r="BS45" s="986"/>
      <c r="BT45" s="986"/>
      <c r="BU45" s="986"/>
      <c r="BV45" s="986"/>
      <c r="BW45" s="986"/>
    </row>
    <row r="46" spans="1:78" ht="15.6" customHeight="1" x14ac:dyDescent="0.2">
      <c r="A46" s="991" t="s">
        <v>225</v>
      </c>
      <c r="B46" s="992"/>
      <c r="C46" s="992"/>
      <c r="D46" s="992"/>
      <c r="E46" s="996"/>
      <c r="F46" s="991" t="s">
        <v>240</v>
      </c>
      <c r="G46" s="992"/>
      <c r="H46" s="992"/>
      <c r="I46" s="992"/>
      <c r="J46" s="992"/>
      <c r="K46" s="995" t="s">
        <v>226</v>
      </c>
      <c r="L46" s="995"/>
      <c r="M46" s="995"/>
      <c r="N46" s="995"/>
      <c r="O46" s="995"/>
      <c r="P46" s="995" t="s">
        <v>226</v>
      </c>
      <c r="Q46" s="995"/>
      <c r="R46" s="995"/>
      <c r="S46" s="995"/>
      <c r="T46" s="995"/>
      <c r="U46" s="992" t="s">
        <v>227</v>
      </c>
      <c r="V46" s="992"/>
      <c r="W46" s="992"/>
      <c r="X46" s="992"/>
      <c r="Y46" s="996"/>
      <c r="Z46" s="997" t="s">
        <v>228</v>
      </c>
      <c r="AA46" s="992"/>
      <c r="AB46" s="992"/>
      <c r="AC46" s="968" t="s">
        <v>342</v>
      </c>
      <c r="AD46" s="969"/>
      <c r="AE46" s="970"/>
      <c r="AF46" s="992" t="s">
        <v>229</v>
      </c>
      <c r="AG46" s="992"/>
      <c r="AH46" s="996"/>
      <c r="AI46" s="996" t="s">
        <v>316</v>
      </c>
      <c r="AJ46" s="1004"/>
      <c r="AK46" s="1005"/>
      <c r="AN46" s="381"/>
      <c r="AP46" s="991" t="s">
        <v>225</v>
      </c>
      <c r="AQ46" s="992"/>
      <c r="AR46" s="992"/>
      <c r="AS46" s="992"/>
      <c r="AT46" s="996"/>
      <c r="AU46" s="991" t="s">
        <v>240</v>
      </c>
      <c r="AV46" s="992"/>
      <c r="AW46" s="992"/>
      <c r="AX46" s="992"/>
      <c r="AY46" s="992"/>
      <c r="AZ46" s="995" t="s">
        <v>226</v>
      </c>
      <c r="BA46" s="995"/>
      <c r="BB46" s="995"/>
      <c r="BC46" s="995"/>
      <c r="BD46" s="995"/>
      <c r="BE46" s="995" t="s">
        <v>226</v>
      </c>
      <c r="BF46" s="995"/>
      <c r="BG46" s="995"/>
      <c r="BH46" s="995"/>
      <c r="BI46" s="995"/>
      <c r="BJ46" s="992" t="s">
        <v>227</v>
      </c>
      <c r="BK46" s="992"/>
      <c r="BL46" s="992"/>
      <c r="BM46" s="992"/>
      <c r="BN46" s="996"/>
      <c r="BO46" s="997" t="s">
        <v>228</v>
      </c>
      <c r="BP46" s="992"/>
      <c r="BQ46" s="992"/>
      <c r="BR46" s="968" t="s">
        <v>342</v>
      </c>
      <c r="BS46" s="969"/>
      <c r="BT46" s="970"/>
      <c r="BU46" s="992" t="s">
        <v>229</v>
      </c>
      <c r="BV46" s="992"/>
      <c r="BW46" s="996"/>
      <c r="BX46" s="996" t="s">
        <v>316</v>
      </c>
      <c r="BY46" s="1004"/>
      <c r="BZ46" s="1005"/>
    </row>
    <row r="47" spans="1:78" ht="15.6" customHeight="1" thickBot="1" x14ac:dyDescent="0.25">
      <c r="A47" s="993"/>
      <c r="B47" s="994"/>
      <c r="C47" s="994"/>
      <c r="D47" s="994"/>
      <c r="E47" s="1003"/>
      <c r="F47" s="993"/>
      <c r="G47" s="994"/>
      <c r="H47" s="994"/>
      <c r="I47" s="994"/>
      <c r="J47" s="994"/>
      <c r="K47" s="994" t="s">
        <v>29</v>
      </c>
      <c r="L47" s="994"/>
      <c r="M47" s="994"/>
      <c r="N47" s="994"/>
      <c r="O47" s="994"/>
      <c r="P47" s="994" t="s">
        <v>239</v>
      </c>
      <c r="Q47" s="994"/>
      <c r="R47" s="994"/>
      <c r="S47" s="994"/>
      <c r="T47" s="994"/>
      <c r="U47" s="994" t="s">
        <v>239</v>
      </c>
      <c r="V47" s="994"/>
      <c r="W47" s="994"/>
      <c r="X47" s="994"/>
      <c r="Y47" s="1003"/>
      <c r="Z47" s="1024" t="s">
        <v>230</v>
      </c>
      <c r="AA47" s="994"/>
      <c r="AB47" s="994"/>
      <c r="AC47" s="971" t="s">
        <v>229</v>
      </c>
      <c r="AD47" s="972"/>
      <c r="AE47" s="973"/>
      <c r="AF47" s="994"/>
      <c r="AG47" s="994"/>
      <c r="AH47" s="1003"/>
      <c r="AI47" s="1007" t="s">
        <v>229</v>
      </c>
      <c r="AJ47" s="1008"/>
      <c r="AK47" s="1009"/>
      <c r="AN47" s="381"/>
      <c r="AP47" s="993"/>
      <c r="AQ47" s="994"/>
      <c r="AR47" s="994"/>
      <c r="AS47" s="994"/>
      <c r="AT47" s="1003"/>
      <c r="AU47" s="993"/>
      <c r="AV47" s="994"/>
      <c r="AW47" s="994"/>
      <c r="AX47" s="994"/>
      <c r="AY47" s="994"/>
      <c r="AZ47" s="994" t="s">
        <v>29</v>
      </c>
      <c r="BA47" s="994"/>
      <c r="BB47" s="994"/>
      <c r="BC47" s="994"/>
      <c r="BD47" s="994"/>
      <c r="BE47" s="994" t="s">
        <v>239</v>
      </c>
      <c r="BF47" s="994"/>
      <c r="BG47" s="994"/>
      <c r="BH47" s="994"/>
      <c r="BI47" s="994"/>
      <c r="BJ47" s="994" t="s">
        <v>239</v>
      </c>
      <c r="BK47" s="994"/>
      <c r="BL47" s="994"/>
      <c r="BM47" s="994"/>
      <c r="BN47" s="1003"/>
      <c r="BO47" s="1024" t="s">
        <v>230</v>
      </c>
      <c r="BP47" s="994"/>
      <c r="BQ47" s="994"/>
      <c r="BR47" s="971" t="s">
        <v>229</v>
      </c>
      <c r="BS47" s="972"/>
      <c r="BT47" s="973"/>
      <c r="BU47" s="994"/>
      <c r="BV47" s="994"/>
      <c r="BW47" s="1003"/>
      <c r="BX47" s="1007" t="s">
        <v>229</v>
      </c>
      <c r="BY47" s="1008"/>
      <c r="BZ47" s="1009"/>
    </row>
    <row r="48" spans="1:78" ht="24" customHeight="1" x14ac:dyDescent="0.2">
      <c r="A48" s="966" t="s">
        <v>231</v>
      </c>
      <c r="B48" s="1016"/>
      <c r="C48" s="1016"/>
      <c r="D48" s="1016"/>
      <c r="E48" s="962"/>
      <c r="F48" s="966" t="str">
        <f>IF($F$6="","",IF($F$6=100,"100"))</f>
        <v>100</v>
      </c>
      <c r="G48" s="1016"/>
      <c r="H48" s="1016"/>
      <c r="I48" s="1016"/>
      <c r="J48" s="1016"/>
      <c r="K48" s="1016">
        <f>IF($F$6="","",IF($F$6=100,国語!$BI$29))</f>
        <v>0</v>
      </c>
      <c r="L48" s="1016"/>
      <c r="M48" s="1016"/>
      <c r="N48" s="1016"/>
      <c r="O48" s="1016"/>
      <c r="P48" s="1016">
        <f>K48</f>
        <v>0</v>
      </c>
      <c r="Q48" s="1016"/>
      <c r="R48" s="1016"/>
      <c r="S48" s="1016"/>
      <c r="T48" s="1016"/>
      <c r="U48" s="1017">
        <f>$U$6</f>
        <v>59.9</v>
      </c>
      <c r="V48" s="1017"/>
      <c r="W48" s="1017"/>
      <c r="X48" s="1017"/>
      <c r="Y48" s="1018"/>
      <c r="Z48" s="1019" t="str">
        <f>IF(AND(K48&gt;=0,K48&lt;=30,$F$6&gt;0),"〇"," ")</f>
        <v>〇</v>
      </c>
      <c r="AA48" s="999"/>
      <c r="AB48" s="1000"/>
      <c r="AC48" s="998" t="str">
        <f>IF(AND(K48&gt;=31,K48&lt;=50,$F$6&gt;0),"〇"," ")</f>
        <v xml:space="preserve"> </v>
      </c>
      <c r="AD48" s="999"/>
      <c r="AE48" s="1000"/>
      <c r="AF48" s="998" t="str">
        <f>IF(AND(K48&gt;=51,K48&lt;=68,$F$6&gt;0),"〇"," ")</f>
        <v xml:space="preserve"> </v>
      </c>
      <c r="AG48" s="999"/>
      <c r="AH48" s="1000"/>
      <c r="AI48" s="998" t="str">
        <f>IF(AND(K48&gt;=69,$F$6&gt;0),"〇"," ")</f>
        <v xml:space="preserve"> </v>
      </c>
      <c r="AJ48" s="999"/>
      <c r="AK48" s="1006"/>
      <c r="AN48" s="381"/>
      <c r="AP48" s="966" t="s">
        <v>231</v>
      </c>
      <c r="AQ48" s="1016"/>
      <c r="AR48" s="1016"/>
      <c r="AS48" s="1016"/>
      <c r="AT48" s="962"/>
      <c r="AU48" s="966" t="str">
        <f>IF($F$6="","",IF($F$6=100,"100"))</f>
        <v>100</v>
      </c>
      <c r="AV48" s="1016"/>
      <c r="AW48" s="1016"/>
      <c r="AX48" s="1016"/>
      <c r="AY48" s="1016"/>
      <c r="AZ48" s="1016">
        <f>IF($F$6="","",IF($F$6=100,国語!$BI$30))</f>
        <v>0</v>
      </c>
      <c r="BA48" s="1016"/>
      <c r="BB48" s="1016"/>
      <c r="BC48" s="1016"/>
      <c r="BD48" s="1016"/>
      <c r="BE48" s="1016">
        <f>AZ48</f>
        <v>0</v>
      </c>
      <c r="BF48" s="1016"/>
      <c r="BG48" s="1016"/>
      <c r="BH48" s="1016"/>
      <c r="BI48" s="1016"/>
      <c r="BJ48" s="1017">
        <f>$U$6</f>
        <v>59.9</v>
      </c>
      <c r="BK48" s="1017"/>
      <c r="BL48" s="1017"/>
      <c r="BM48" s="1017"/>
      <c r="BN48" s="1018"/>
      <c r="BO48" s="1019" t="str">
        <f>IF(AND(AZ48&gt;=0,AZ48&lt;=30,$F$6&gt;0),"〇"," ")</f>
        <v>〇</v>
      </c>
      <c r="BP48" s="999"/>
      <c r="BQ48" s="1000"/>
      <c r="BR48" s="998" t="str">
        <f>IF(AND(AZ48&gt;=31,AZ48&lt;=50,$F$6&gt;0),"〇"," ")</f>
        <v xml:space="preserve"> </v>
      </c>
      <c r="BS48" s="999"/>
      <c r="BT48" s="1000"/>
      <c r="BU48" s="998" t="str">
        <f>IF(AND(AZ48&gt;=51,AZ48&lt;=68,$F$6&gt;0),"〇"," ")</f>
        <v xml:space="preserve"> </v>
      </c>
      <c r="BV48" s="999"/>
      <c r="BW48" s="1000"/>
      <c r="BX48" s="998" t="str">
        <f>IF(AND(AZ48&gt;=69,$F$6&gt;0),"〇"," ")</f>
        <v xml:space="preserve"> </v>
      </c>
      <c r="BY48" s="999"/>
      <c r="BZ48" s="1006"/>
    </row>
    <row r="49" spans="1:78" ht="24" customHeight="1" x14ac:dyDescent="0.2">
      <c r="A49" s="1001" t="s">
        <v>232</v>
      </c>
      <c r="B49" s="1002"/>
      <c r="C49" s="1002"/>
      <c r="D49" s="1002"/>
      <c r="E49" s="1021"/>
      <c r="F49" s="1001" t="str">
        <f>IF($F$7="","",IF($F$7=100,"100"))</f>
        <v>100</v>
      </c>
      <c r="G49" s="1002"/>
      <c r="H49" s="1002"/>
      <c r="I49" s="1002"/>
      <c r="J49" s="1002"/>
      <c r="K49" s="1002">
        <f>IF($F$7="","",IF($F$7=100,社会!$BL$29))</f>
        <v>0</v>
      </c>
      <c r="L49" s="1002"/>
      <c r="M49" s="1002"/>
      <c r="N49" s="1002"/>
      <c r="O49" s="1002"/>
      <c r="P49" s="1002">
        <f t="shared" ref="P49:P51" si="6">K49</f>
        <v>0</v>
      </c>
      <c r="Q49" s="1002"/>
      <c r="R49" s="1002"/>
      <c r="S49" s="1002"/>
      <c r="T49" s="1002"/>
      <c r="U49" s="987">
        <f>$U$7</f>
        <v>74.8</v>
      </c>
      <c r="V49" s="987"/>
      <c r="W49" s="987"/>
      <c r="X49" s="987"/>
      <c r="Y49" s="988"/>
      <c r="Z49" s="989" t="str">
        <f>IF(AND(K49&gt;=0,K49&lt;=47,$F$7&gt;0),"〇"," ")</f>
        <v>〇</v>
      </c>
      <c r="AA49" s="975"/>
      <c r="AB49" s="990"/>
      <c r="AC49" s="974" t="str">
        <f>IF(AND(K49&gt;=48,K49&lt;=65,$F$7&gt;0),"〇"," ")</f>
        <v xml:space="preserve"> </v>
      </c>
      <c r="AD49" s="975"/>
      <c r="AE49" s="990"/>
      <c r="AF49" s="974" t="str">
        <f>IF(AND(K49&gt;=66,K49&lt;=83,$F$7&gt;0),"〇"," ")</f>
        <v xml:space="preserve"> </v>
      </c>
      <c r="AG49" s="975"/>
      <c r="AH49" s="990"/>
      <c r="AI49" s="974" t="str">
        <f>IF(AND(K49&gt;=84,$F$7&gt;0),"〇"," ")</f>
        <v xml:space="preserve"> </v>
      </c>
      <c r="AJ49" s="975"/>
      <c r="AK49" s="976"/>
      <c r="AN49" s="381"/>
      <c r="AP49" s="1001" t="s">
        <v>232</v>
      </c>
      <c r="AQ49" s="1002"/>
      <c r="AR49" s="1002"/>
      <c r="AS49" s="1002"/>
      <c r="AT49" s="1021"/>
      <c r="AU49" s="1001" t="str">
        <f>IF($F$7="","",IF($F$7=100,"100"))</f>
        <v>100</v>
      </c>
      <c r="AV49" s="1002"/>
      <c r="AW49" s="1002"/>
      <c r="AX49" s="1002"/>
      <c r="AY49" s="1002"/>
      <c r="AZ49" s="1002">
        <f>IF($F$7="","",IF($F$7=100,社会!$BL$30))</f>
        <v>0</v>
      </c>
      <c r="BA49" s="1002"/>
      <c r="BB49" s="1002"/>
      <c r="BC49" s="1002"/>
      <c r="BD49" s="1002"/>
      <c r="BE49" s="1002">
        <f t="shared" ref="BE49:BE51" si="7">AZ49</f>
        <v>0</v>
      </c>
      <c r="BF49" s="1002"/>
      <c r="BG49" s="1002"/>
      <c r="BH49" s="1002"/>
      <c r="BI49" s="1002"/>
      <c r="BJ49" s="987">
        <f>$U$7</f>
        <v>74.8</v>
      </c>
      <c r="BK49" s="987"/>
      <c r="BL49" s="987"/>
      <c r="BM49" s="987"/>
      <c r="BN49" s="988"/>
      <c r="BO49" s="989" t="str">
        <f>IF(AND(AZ49&gt;=0,AZ49&lt;=47,$F$7&gt;0),"〇"," ")</f>
        <v>〇</v>
      </c>
      <c r="BP49" s="975"/>
      <c r="BQ49" s="990"/>
      <c r="BR49" s="974" t="str">
        <f>IF(AND(AZ49&gt;=48,AZ49&lt;=65,$F$7&gt;0),"〇"," ")</f>
        <v xml:space="preserve"> </v>
      </c>
      <c r="BS49" s="975"/>
      <c r="BT49" s="990"/>
      <c r="BU49" s="974" t="str">
        <f>IF(AND(AZ49&gt;=66,AZ49&lt;=83,$F$7&gt;0),"〇"," ")</f>
        <v xml:space="preserve"> </v>
      </c>
      <c r="BV49" s="975"/>
      <c r="BW49" s="990"/>
      <c r="BX49" s="974" t="str">
        <f>IF(AND(AZ49&gt;=84,$F$7&gt;0),"〇"," ")</f>
        <v xml:space="preserve"> </v>
      </c>
      <c r="BY49" s="975"/>
      <c r="BZ49" s="976"/>
    </row>
    <row r="50" spans="1:78" ht="24" customHeight="1" x14ac:dyDescent="0.2">
      <c r="A50" s="1001" t="s">
        <v>233</v>
      </c>
      <c r="B50" s="1002"/>
      <c r="C50" s="1002"/>
      <c r="D50" s="1002"/>
      <c r="E50" s="1021"/>
      <c r="F50" s="1001" t="str">
        <f>IF($F$8="","",IF($F$8=100,"100"))</f>
        <v>100</v>
      </c>
      <c r="G50" s="1002"/>
      <c r="H50" s="1002"/>
      <c r="I50" s="1002"/>
      <c r="J50" s="1002"/>
      <c r="K50" s="1002">
        <f>IF($F$8="","",IF($F$8=100,算数!$BF$29))</f>
        <v>0</v>
      </c>
      <c r="L50" s="1002"/>
      <c r="M50" s="1002"/>
      <c r="N50" s="1002"/>
      <c r="O50" s="1002"/>
      <c r="P50" s="1002">
        <f t="shared" si="6"/>
        <v>0</v>
      </c>
      <c r="Q50" s="1002"/>
      <c r="R50" s="1002"/>
      <c r="S50" s="1002"/>
      <c r="T50" s="1002"/>
      <c r="U50" s="987">
        <f>$U$8</f>
        <v>66.5</v>
      </c>
      <c r="V50" s="987"/>
      <c r="W50" s="987"/>
      <c r="X50" s="987"/>
      <c r="Y50" s="988"/>
      <c r="Z50" s="989" t="str">
        <f>IF(AND(K50&gt;=0,K50&lt;=28,$F$8&gt;0),"〇"," ")</f>
        <v>〇</v>
      </c>
      <c r="AA50" s="975"/>
      <c r="AB50" s="990"/>
      <c r="AC50" s="974" t="str">
        <f>IF(AND(K50&gt;=29,K50&lt;=54,$F$8&gt;0),"〇"," ")</f>
        <v xml:space="preserve"> </v>
      </c>
      <c r="AD50" s="975"/>
      <c r="AE50" s="990"/>
      <c r="AF50" s="974" t="str">
        <f>IF(AND(K50&gt;=55,K50&lt;=77,$F$8&gt;0),"〇"," ")</f>
        <v xml:space="preserve"> </v>
      </c>
      <c r="AG50" s="975"/>
      <c r="AH50" s="990"/>
      <c r="AI50" s="974" t="str">
        <f>IF(AND(K50&gt;=78,$F$8&gt;0),"〇"," ")</f>
        <v xml:space="preserve"> </v>
      </c>
      <c r="AJ50" s="975"/>
      <c r="AK50" s="976"/>
      <c r="AN50" s="381"/>
      <c r="AP50" s="1001" t="s">
        <v>233</v>
      </c>
      <c r="AQ50" s="1002"/>
      <c r="AR50" s="1002"/>
      <c r="AS50" s="1002"/>
      <c r="AT50" s="1021"/>
      <c r="AU50" s="1001" t="str">
        <f>IF($F$8="","",IF($F$8=100,"100"))</f>
        <v>100</v>
      </c>
      <c r="AV50" s="1002"/>
      <c r="AW50" s="1002"/>
      <c r="AX50" s="1002"/>
      <c r="AY50" s="1002"/>
      <c r="AZ50" s="1002">
        <f>IF($F$8="","",IF($F$8=100,算数!$BF$30))</f>
        <v>0</v>
      </c>
      <c r="BA50" s="1002"/>
      <c r="BB50" s="1002"/>
      <c r="BC50" s="1002"/>
      <c r="BD50" s="1002"/>
      <c r="BE50" s="1002">
        <f t="shared" si="7"/>
        <v>0</v>
      </c>
      <c r="BF50" s="1002"/>
      <c r="BG50" s="1002"/>
      <c r="BH50" s="1002"/>
      <c r="BI50" s="1002"/>
      <c r="BJ50" s="987">
        <f>$U$8</f>
        <v>66.5</v>
      </c>
      <c r="BK50" s="987"/>
      <c r="BL50" s="987"/>
      <c r="BM50" s="987"/>
      <c r="BN50" s="988"/>
      <c r="BO50" s="989" t="str">
        <f>IF(AND(AZ50&gt;=0,AZ50&lt;=28,$F$8&gt;0),"〇"," ")</f>
        <v>〇</v>
      </c>
      <c r="BP50" s="975"/>
      <c r="BQ50" s="990"/>
      <c r="BR50" s="974" t="str">
        <f>IF(AND(AZ50&gt;=29,AZ50&lt;=54,$F$8&gt;0),"〇"," ")</f>
        <v xml:space="preserve"> </v>
      </c>
      <c r="BS50" s="975"/>
      <c r="BT50" s="990"/>
      <c r="BU50" s="974" t="str">
        <f>IF(AND(AZ50&gt;=55,AZ50&lt;=77,$F$8&gt;0),"〇"," ")</f>
        <v xml:space="preserve"> </v>
      </c>
      <c r="BV50" s="975"/>
      <c r="BW50" s="990"/>
      <c r="BX50" s="974" t="str">
        <f>IF(AND(AZ50&gt;=78,$F$8&gt;0),"〇"," ")</f>
        <v xml:space="preserve"> </v>
      </c>
      <c r="BY50" s="975"/>
      <c r="BZ50" s="976"/>
    </row>
    <row r="51" spans="1:78" ht="24" customHeight="1" thickBot="1" x14ac:dyDescent="0.25">
      <c r="A51" s="1022" t="s">
        <v>234</v>
      </c>
      <c r="B51" s="1015"/>
      <c r="C51" s="1015"/>
      <c r="D51" s="1015"/>
      <c r="E51" s="1023"/>
      <c r="F51" s="1001" t="str">
        <f>IF($F$9="","",IF($F$9=100,"100"))</f>
        <v>100</v>
      </c>
      <c r="G51" s="1002"/>
      <c r="H51" s="1002"/>
      <c r="I51" s="1002"/>
      <c r="J51" s="1002"/>
      <c r="K51" s="1015">
        <f>IF($F$9="","",IF($F$9=100,理科!$BK$29))</f>
        <v>0</v>
      </c>
      <c r="L51" s="1015"/>
      <c r="M51" s="1015"/>
      <c r="N51" s="1015"/>
      <c r="O51" s="1015"/>
      <c r="P51" s="1002">
        <f t="shared" si="6"/>
        <v>0</v>
      </c>
      <c r="Q51" s="1002"/>
      <c r="R51" s="1002"/>
      <c r="S51" s="1002"/>
      <c r="T51" s="1002"/>
      <c r="U51" s="987">
        <f>$U$9</f>
        <v>80.7</v>
      </c>
      <c r="V51" s="987"/>
      <c r="W51" s="987"/>
      <c r="X51" s="987"/>
      <c r="Y51" s="988"/>
      <c r="Z51" s="989" t="str">
        <f>IF(AND(K51&gt;=0,K51&lt;=54,$F$9&gt;0),"〇"," ")</f>
        <v>〇</v>
      </c>
      <c r="AA51" s="975"/>
      <c r="AB51" s="990"/>
      <c r="AC51" s="974" t="str">
        <f>IF(AND(K51&gt;=55,K51&lt;=72,$F$9&gt;0),"〇"," ")</f>
        <v xml:space="preserve"> </v>
      </c>
      <c r="AD51" s="975"/>
      <c r="AE51" s="990"/>
      <c r="AF51" s="974" t="str">
        <f>IF(AND(K51&gt;=73,K51&lt;=88,$F$9&gt;0),"〇"," ")</f>
        <v xml:space="preserve"> </v>
      </c>
      <c r="AG51" s="975"/>
      <c r="AH51" s="990"/>
      <c r="AI51" s="977" t="str">
        <f>IF(AND(K51&gt;=89,$F$9&gt;0),"〇"," ")</f>
        <v xml:space="preserve"> </v>
      </c>
      <c r="AJ51" s="978"/>
      <c r="AK51" s="979"/>
      <c r="AN51" s="381"/>
      <c r="AP51" s="1022" t="s">
        <v>234</v>
      </c>
      <c r="AQ51" s="1015"/>
      <c r="AR51" s="1015"/>
      <c r="AS51" s="1015"/>
      <c r="AT51" s="1023"/>
      <c r="AU51" s="1013" t="str">
        <f>IF($F$9="","",IF($F$9=100,"100"))</f>
        <v>100</v>
      </c>
      <c r="AV51" s="1014"/>
      <c r="AW51" s="1014"/>
      <c r="AX51" s="1014"/>
      <c r="AY51" s="1014"/>
      <c r="AZ51" s="1015">
        <f>IF($F$9="","",IF($F$9=100,理科!$BK$30))</f>
        <v>0</v>
      </c>
      <c r="BA51" s="1015"/>
      <c r="BB51" s="1015"/>
      <c r="BC51" s="1015"/>
      <c r="BD51" s="1015"/>
      <c r="BE51" s="1002">
        <f t="shared" si="7"/>
        <v>0</v>
      </c>
      <c r="BF51" s="1002"/>
      <c r="BG51" s="1002"/>
      <c r="BH51" s="1002"/>
      <c r="BI51" s="1002"/>
      <c r="BJ51" s="987">
        <f>$U$9</f>
        <v>80.7</v>
      </c>
      <c r="BK51" s="987"/>
      <c r="BL51" s="987"/>
      <c r="BM51" s="987"/>
      <c r="BN51" s="988"/>
      <c r="BO51" s="989" t="str">
        <f>IF(AND(AZ51&gt;=0,AZ51&lt;=54,$F$9&gt;0),"〇"," ")</f>
        <v>〇</v>
      </c>
      <c r="BP51" s="975"/>
      <c r="BQ51" s="990"/>
      <c r="BR51" s="974" t="str">
        <f>IF(AND(AZ51&gt;=55,AZ51&lt;=72,$F$9&gt;0),"〇"," ")</f>
        <v xml:space="preserve"> </v>
      </c>
      <c r="BS51" s="975"/>
      <c r="BT51" s="990"/>
      <c r="BU51" s="974" t="str">
        <f>IF(AND(AZ51&gt;=73,AZ51&lt;=88,$F$9&gt;0),"〇"," ")</f>
        <v xml:space="preserve"> </v>
      </c>
      <c r="BV51" s="975"/>
      <c r="BW51" s="990"/>
      <c r="BX51" s="977" t="str">
        <f>IF(AND(AZ51&gt;=89,$F$9&gt;0),"〇"," ")</f>
        <v xml:space="preserve"> </v>
      </c>
      <c r="BY51" s="978"/>
      <c r="BZ51" s="979"/>
    </row>
    <row r="52" spans="1:78" ht="24" customHeight="1" thickBot="1" x14ac:dyDescent="0.25">
      <c r="A52" s="1010" t="s">
        <v>235</v>
      </c>
      <c r="B52" s="1011"/>
      <c r="C52" s="1011"/>
      <c r="D52" s="1011"/>
      <c r="E52" s="1020"/>
      <c r="F52" s="1010">
        <f>SUM($F$6:$F$9)</f>
        <v>400</v>
      </c>
      <c r="G52" s="1011"/>
      <c r="H52" s="1011"/>
      <c r="I52" s="1011"/>
      <c r="J52" s="1011"/>
      <c r="K52" s="1011">
        <f>SUM(K48:K51)</f>
        <v>0</v>
      </c>
      <c r="L52" s="1011"/>
      <c r="M52" s="1011"/>
      <c r="N52" s="1011"/>
      <c r="O52" s="1011"/>
      <c r="P52" s="1012">
        <f>K52/F52*100</f>
        <v>0</v>
      </c>
      <c r="Q52" s="1012"/>
      <c r="R52" s="1012"/>
      <c r="S52" s="1012"/>
      <c r="T52" s="1012"/>
      <c r="U52" s="983"/>
      <c r="V52" s="983"/>
      <c r="W52" s="983"/>
      <c r="X52" s="983"/>
      <c r="Y52" s="980"/>
      <c r="Z52" s="984"/>
      <c r="AA52" s="983"/>
      <c r="AB52" s="983"/>
      <c r="AC52" s="983"/>
      <c r="AD52" s="983"/>
      <c r="AE52" s="983"/>
      <c r="AF52" s="983"/>
      <c r="AG52" s="983"/>
      <c r="AH52" s="980"/>
      <c r="AI52" s="980"/>
      <c r="AJ52" s="981"/>
      <c r="AK52" s="982"/>
      <c r="AN52" s="381"/>
      <c r="AP52" s="1010" t="s">
        <v>235</v>
      </c>
      <c r="AQ52" s="1011"/>
      <c r="AR52" s="1011"/>
      <c r="AS52" s="1011"/>
      <c r="AT52" s="1020"/>
      <c r="AU52" s="1010">
        <f>SUM($F$6:$F$9)</f>
        <v>400</v>
      </c>
      <c r="AV52" s="1011"/>
      <c r="AW52" s="1011"/>
      <c r="AX52" s="1011"/>
      <c r="AY52" s="1011"/>
      <c r="AZ52" s="1011">
        <f>SUM(AZ48:AZ51)</f>
        <v>0</v>
      </c>
      <c r="BA52" s="1011"/>
      <c r="BB52" s="1011"/>
      <c r="BC52" s="1011"/>
      <c r="BD52" s="1011"/>
      <c r="BE52" s="1012">
        <f>AZ52/AU52*100</f>
        <v>0</v>
      </c>
      <c r="BF52" s="1012"/>
      <c r="BG52" s="1012"/>
      <c r="BH52" s="1012"/>
      <c r="BI52" s="1012"/>
      <c r="BJ52" s="983"/>
      <c r="BK52" s="983"/>
      <c r="BL52" s="983"/>
      <c r="BM52" s="983"/>
      <c r="BN52" s="980"/>
      <c r="BO52" s="984"/>
      <c r="BP52" s="983"/>
      <c r="BQ52" s="983"/>
      <c r="BR52" s="983"/>
      <c r="BS52" s="983"/>
      <c r="BT52" s="983"/>
      <c r="BU52" s="983"/>
      <c r="BV52" s="983"/>
      <c r="BW52" s="980"/>
      <c r="BX52" s="980"/>
      <c r="BY52" s="981"/>
      <c r="BZ52" s="982"/>
    </row>
    <row r="53" spans="1:78" ht="24" customHeight="1" x14ac:dyDescent="0.2">
      <c r="A53" s="327"/>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N53" s="381"/>
    </row>
    <row r="54" spans="1:78" ht="19.8" x14ac:dyDescent="0.2">
      <c r="A54" s="327"/>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N54" s="381"/>
    </row>
    <row r="55" spans="1:78" ht="19.8" x14ac:dyDescent="0.2">
      <c r="A55" s="327"/>
      <c r="B55" s="965" t="s">
        <v>220</v>
      </c>
      <c r="C55" s="965"/>
      <c r="D55" s="965"/>
      <c r="E55" s="965"/>
      <c r="F55" s="965"/>
      <c r="G55" s="965"/>
      <c r="H55" s="965"/>
      <c r="I55" s="965"/>
      <c r="J55" s="965"/>
      <c r="K55" s="965"/>
      <c r="L55" s="965"/>
      <c r="M55" s="965"/>
      <c r="N55" s="965"/>
      <c r="O55" s="965"/>
      <c r="P55" s="965"/>
      <c r="Q55" s="965"/>
      <c r="R55" s="965"/>
      <c r="S55" s="327"/>
      <c r="T55" s="327"/>
      <c r="U55" s="327"/>
      <c r="V55" s="327"/>
      <c r="W55" s="327"/>
      <c r="X55" s="327"/>
      <c r="Y55" s="327"/>
      <c r="Z55" s="327"/>
      <c r="AA55" s="327"/>
      <c r="AB55" s="327"/>
      <c r="AC55" s="327"/>
      <c r="AD55" s="327"/>
      <c r="AE55" s="327"/>
      <c r="AF55" s="327"/>
      <c r="AG55" s="327"/>
      <c r="AH55" s="327"/>
      <c r="AI55" s="327"/>
      <c r="AJ55" s="327"/>
      <c r="AK55" s="327"/>
      <c r="AN55" s="381"/>
      <c r="AP55" s="327"/>
      <c r="AQ55" s="965" t="s">
        <v>220</v>
      </c>
      <c r="AR55" s="965"/>
      <c r="AS55" s="965"/>
      <c r="AT55" s="965"/>
      <c r="AU55" s="965"/>
      <c r="AV55" s="965"/>
      <c r="AW55" s="965"/>
      <c r="AX55" s="965"/>
      <c r="AY55" s="965"/>
      <c r="AZ55" s="965"/>
      <c r="BA55" s="965"/>
      <c r="BB55" s="965"/>
      <c r="BC55" s="965"/>
      <c r="BD55" s="965"/>
      <c r="BE55" s="965"/>
      <c r="BF55" s="965"/>
      <c r="BG55" s="965"/>
      <c r="BH55" s="327"/>
      <c r="BI55" s="327"/>
      <c r="BJ55" s="327"/>
      <c r="BK55" s="327"/>
      <c r="BL55" s="327"/>
      <c r="BM55" s="327"/>
      <c r="BN55" s="327"/>
      <c r="BO55" s="327"/>
      <c r="BP55" s="327"/>
      <c r="BQ55" s="327"/>
      <c r="BR55" s="327"/>
      <c r="BS55" s="327"/>
      <c r="BT55" s="327"/>
      <c r="BU55" s="327"/>
      <c r="BV55" s="327"/>
      <c r="BW55" s="327"/>
    </row>
    <row r="56" spans="1:78" ht="21.6" customHeight="1" x14ac:dyDescent="0.2">
      <c r="A56" s="965"/>
      <c r="B56" s="965"/>
      <c r="C56" s="327"/>
      <c r="D56" s="327"/>
      <c r="E56" s="327"/>
      <c r="F56" s="327"/>
      <c r="G56" s="327"/>
      <c r="H56" s="327"/>
      <c r="I56" s="327"/>
      <c r="J56" s="327"/>
      <c r="K56" s="1025" t="s">
        <v>221</v>
      </c>
      <c r="L56" s="1025"/>
      <c r="M56" s="1025"/>
      <c r="N56" s="1025"/>
      <c r="O56" s="1025"/>
      <c r="P56" s="1025"/>
      <c r="Q56" s="1025"/>
      <c r="R56" s="1025"/>
      <c r="S56" s="1025"/>
      <c r="T56" s="1025"/>
      <c r="U56" s="1025"/>
      <c r="V56" s="1025"/>
      <c r="W56" s="327"/>
      <c r="X56" s="327"/>
      <c r="Y56" s="327"/>
      <c r="Z56" s="327"/>
      <c r="AA56" s="327"/>
      <c r="AB56" s="327"/>
      <c r="AC56" s="327"/>
      <c r="AD56" s="327"/>
      <c r="AE56" s="327"/>
      <c r="AF56" s="327"/>
      <c r="AG56" s="327"/>
      <c r="AH56" s="327"/>
      <c r="AI56" s="327"/>
      <c r="AJ56" s="327"/>
      <c r="AK56" s="327"/>
      <c r="AN56" s="381"/>
      <c r="AP56" s="965"/>
      <c r="AQ56" s="965"/>
      <c r="AR56" s="327"/>
      <c r="AS56" s="327"/>
      <c r="AT56" s="327"/>
      <c r="AU56" s="327"/>
      <c r="AV56" s="327"/>
      <c r="AW56" s="327"/>
      <c r="AX56" s="327"/>
      <c r="AY56" s="327"/>
      <c r="AZ56" s="1025" t="s">
        <v>221</v>
      </c>
      <c r="BA56" s="1025"/>
      <c r="BB56" s="1025"/>
      <c r="BC56" s="1025"/>
      <c r="BD56" s="1025"/>
      <c r="BE56" s="1025"/>
      <c r="BF56" s="1025"/>
      <c r="BG56" s="1025"/>
      <c r="BH56" s="1025"/>
      <c r="BI56" s="1025"/>
      <c r="BJ56" s="1025"/>
      <c r="BK56" s="1025"/>
      <c r="BL56" s="327"/>
      <c r="BM56" s="327"/>
      <c r="BN56" s="327"/>
      <c r="BO56" s="327"/>
      <c r="BP56" s="327"/>
      <c r="BQ56" s="327"/>
      <c r="BR56" s="327"/>
      <c r="BS56" s="327"/>
      <c r="BT56" s="327"/>
      <c r="BU56" s="327"/>
      <c r="BV56" s="327"/>
      <c r="BW56" s="327"/>
    </row>
    <row r="57" spans="1:78" ht="24" customHeight="1" thickBot="1" x14ac:dyDescent="0.25">
      <c r="A57" s="330"/>
      <c r="B57" s="330"/>
      <c r="C57" s="330"/>
      <c r="D57" s="330"/>
      <c r="E57" s="330"/>
      <c r="F57" s="330"/>
      <c r="G57" s="330"/>
      <c r="H57" s="330"/>
      <c r="I57" s="330"/>
      <c r="J57" s="330"/>
      <c r="K57" s="330"/>
      <c r="L57" s="985" t="s">
        <v>236</v>
      </c>
      <c r="M57" s="985"/>
      <c r="N57" s="985"/>
      <c r="O57" s="985">
        <f>$O$3</f>
        <v>1</v>
      </c>
      <c r="P57" s="985"/>
      <c r="Q57" s="379" t="s">
        <v>222</v>
      </c>
      <c r="R57" s="380"/>
      <c r="S57" s="985">
        <f>国語!$A$31</f>
        <v>9</v>
      </c>
      <c r="T57" s="985"/>
      <c r="U57" s="379" t="s">
        <v>223</v>
      </c>
      <c r="V57" s="380"/>
      <c r="W57" s="985" t="s">
        <v>224</v>
      </c>
      <c r="X57" s="985"/>
      <c r="Y57" s="985"/>
      <c r="Z57" s="135"/>
      <c r="AA57" s="986">
        <f>国語!$B$31</f>
        <v>0</v>
      </c>
      <c r="AB57" s="986"/>
      <c r="AC57" s="986"/>
      <c r="AD57" s="986"/>
      <c r="AE57" s="986"/>
      <c r="AF57" s="986"/>
      <c r="AG57" s="986"/>
      <c r="AH57" s="986"/>
      <c r="AI57" s="403"/>
      <c r="AJ57" s="403"/>
      <c r="AK57" s="403"/>
      <c r="AN57" s="381"/>
      <c r="AP57" s="330"/>
      <c r="AQ57" s="330"/>
      <c r="AR57" s="330"/>
      <c r="AS57" s="330"/>
      <c r="AT57" s="330"/>
      <c r="AU57" s="330"/>
      <c r="AV57" s="330"/>
      <c r="AW57" s="330"/>
      <c r="AX57" s="330"/>
      <c r="AY57" s="330"/>
      <c r="AZ57" s="330"/>
      <c r="BA57" s="985" t="s">
        <v>236</v>
      </c>
      <c r="BB57" s="985"/>
      <c r="BC57" s="985"/>
      <c r="BD57" s="985">
        <f>$O$3</f>
        <v>1</v>
      </c>
      <c r="BE57" s="985"/>
      <c r="BF57" s="379" t="s">
        <v>222</v>
      </c>
      <c r="BG57" s="380"/>
      <c r="BH57" s="985">
        <f>国語!$A$32</f>
        <v>10</v>
      </c>
      <c r="BI57" s="985"/>
      <c r="BJ57" s="379" t="s">
        <v>223</v>
      </c>
      <c r="BK57" s="380"/>
      <c r="BL57" s="985" t="s">
        <v>224</v>
      </c>
      <c r="BM57" s="985"/>
      <c r="BN57" s="985"/>
      <c r="BO57" s="135"/>
      <c r="BP57" s="986">
        <f>国語!$B$32</f>
        <v>0</v>
      </c>
      <c r="BQ57" s="986"/>
      <c r="BR57" s="986"/>
      <c r="BS57" s="986"/>
      <c r="BT57" s="986"/>
      <c r="BU57" s="986"/>
      <c r="BV57" s="986"/>
      <c r="BW57" s="986"/>
    </row>
    <row r="58" spans="1:78" ht="15.6" customHeight="1" x14ac:dyDescent="0.2">
      <c r="A58" s="991" t="s">
        <v>225</v>
      </c>
      <c r="B58" s="992"/>
      <c r="C58" s="992"/>
      <c r="D58" s="992"/>
      <c r="E58" s="996"/>
      <c r="F58" s="991" t="s">
        <v>240</v>
      </c>
      <c r="G58" s="992"/>
      <c r="H58" s="992"/>
      <c r="I58" s="992"/>
      <c r="J58" s="992"/>
      <c r="K58" s="995" t="s">
        <v>226</v>
      </c>
      <c r="L58" s="995"/>
      <c r="M58" s="995"/>
      <c r="N58" s="995"/>
      <c r="O58" s="995"/>
      <c r="P58" s="995" t="s">
        <v>226</v>
      </c>
      <c r="Q58" s="995"/>
      <c r="R58" s="995"/>
      <c r="S58" s="995"/>
      <c r="T58" s="995"/>
      <c r="U58" s="992" t="s">
        <v>227</v>
      </c>
      <c r="V58" s="992"/>
      <c r="W58" s="992"/>
      <c r="X58" s="992"/>
      <c r="Y58" s="996"/>
      <c r="Z58" s="997" t="s">
        <v>228</v>
      </c>
      <c r="AA58" s="992"/>
      <c r="AB58" s="992"/>
      <c r="AC58" s="968" t="s">
        <v>342</v>
      </c>
      <c r="AD58" s="969"/>
      <c r="AE58" s="970"/>
      <c r="AF58" s="992" t="s">
        <v>229</v>
      </c>
      <c r="AG58" s="992"/>
      <c r="AH58" s="996"/>
      <c r="AI58" s="996" t="s">
        <v>316</v>
      </c>
      <c r="AJ58" s="1004"/>
      <c r="AK58" s="1005"/>
      <c r="AN58" s="381"/>
      <c r="AP58" s="991" t="s">
        <v>225</v>
      </c>
      <c r="AQ58" s="992"/>
      <c r="AR58" s="992"/>
      <c r="AS58" s="992"/>
      <c r="AT58" s="996"/>
      <c r="AU58" s="991" t="s">
        <v>240</v>
      </c>
      <c r="AV58" s="992"/>
      <c r="AW58" s="992"/>
      <c r="AX58" s="992"/>
      <c r="AY58" s="992"/>
      <c r="AZ58" s="995" t="s">
        <v>226</v>
      </c>
      <c r="BA58" s="995"/>
      <c r="BB58" s="995"/>
      <c r="BC58" s="995"/>
      <c r="BD58" s="995"/>
      <c r="BE58" s="995" t="s">
        <v>226</v>
      </c>
      <c r="BF58" s="995"/>
      <c r="BG58" s="995"/>
      <c r="BH58" s="995"/>
      <c r="BI58" s="995"/>
      <c r="BJ58" s="992" t="s">
        <v>227</v>
      </c>
      <c r="BK58" s="992"/>
      <c r="BL58" s="992"/>
      <c r="BM58" s="992"/>
      <c r="BN58" s="996"/>
      <c r="BO58" s="997" t="s">
        <v>228</v>
      </c>
      <c r="BP58" s="992"/>
      <c r="BQ58" s="992"/>
      <c r="BR58" s="968" t="s">
        <v>342</v>
      </c>
      <c r="BS58" s="969"/>
      <c r="BT58" s="970"/>
      <c r="BU58" s="992" t="s">
        <v>229</v>
      </c>
      <c r="BV58" s="992"/>
      <c r="BW58" s="996"/>
      <c r="BX58" s="996" t="s">
        <v>316</v>
      </c>
      <c r="BY58" s="1004"/>
      <c r="BZ58" s="1005"/>
    </row>
    <row r="59" spans="1:78" ht="15.6" customHeight="1" thickBot="1" x14ac:dyDescent="0.25">
      <c r="A59" s="993"/>
      <c r="B59" s="994"/>
      <c r="C59" s="994"/>
      <c r="D59" s="994"/>
      <c r="E59" s="1003"/>
      <c r="F59" s="993"/>
      <c r="G59" s="994"/>
      <c r="H59" s="994"/>
      <c r="I59" s="994"/>
      <c r="J59" s="994"/>
      <c r="K59" s="994" t="s">
        <v>29</v>
      </c>
      <c r="L59" s="994"/>
      <c r="M59" s="994"/>
      <c r="N59" s="994"/>
      <c r="O59" s="994"/>
      <c r="P59" s="994" t="s">
        <v>239</v>
      </c>
      <c r="Q59" s="994"/>
      <c r="R59" s="994"/>
      <c r="S59" s="994"/>
      <c r="T59" s="994"/>
      <c r="U59" s="994" t="s">
        <v>239</v>
      </c>
      <c r="V59" s="994"/>
      <c r="W59" s="994"/>
      <c r="X59" s="994"/>
      <c r="Y59" s="1003"/>
      <c r="Z59" s="1024" t="s">
        <v>230</v>
      </c>
      <c r="AA59" s="994"/>
      <c r="AB59" s="994"/>
      <c r="AC59" s="971" t="s">
        <v>229</v>
      </c>
      <c r="AD59" s="972"/>
      <c r="AE59" s="973"/>
      <c r="AF59" s="994"/>
      <c r="AG59" s="994"/>
      <c r="AH59" s="1003"/>
      <c r="AI59" s="1007" t="s">
        <v>229</v>
      </c>
      <c r="AJ59" s="1008"/>
      <c r="AK59" s="1009"/>
      <c r="AN59" s="381"/>
      <c r="AP59" s="993"/>
      <c r="AQ59" s="994"/>
      <c r="AR59" s="994"/>
      <c r="AS59" s="994"/>
      <c r="AT59" s="1003"/>
      <c r="AU59" s="993"/>
      <c r="AV59" s="994"/>
      <c r="AW59" s="994"/>
      <c r="AX59" s="994"/>
      <c r="AY59" s="994"/>
      <c r="AZ59" s="994" t="s">
        <v>29</v>
      </c>
      <c r="BA59" s="994"/>
      <c r="BB59" s="994"/>
      <c r="BC59" s="994"/>
      <c r="BD59" s="994"/>
      <c r="BE59" s="994" t="s">
        <v>239</v>
      </c>
      <c r="BF59" s="994"/>
      <c r="BG59" s="994"/>
      <c r="BH59" s="994"/>
      <c r="BI59" s="994"/>
      <c r="BJ59" s="994" t="s">
        <v>239</v>
      </c>
      <c r="BK59" s="994"/>
      <c r="BL59" s="994"/>
      <c r="BM59" s="994"/>
      <c r="BN59" s="1003"/>
      <c r="BO59" s="1024" t="s">
        <v>230</v>
      </c>
      <c r="BP59" s="994"/>
      <c r="BQ59" s="994"/>
      <c r="BR59" s="971" t="s">
        <v>229</v>
      </c>
      <c r="BS59" s="972"/>
      <c r="BT59" s="973"/>
      <c r="BU59" s="994"/>
      <c r="BV59" s="994"/>
      <c r="BW59" s="1003"/>
      <c r="BX59" s="1007" t="s">
        <v>229</v>
      </c>
      <c r="BY59" s="1008"/>
      <c r="BZ59" s="1009"/>
    </row>
    <row r="60" spans="1:78" ht="24" customHeight="1" x14ac:dyDescent="0.2">
      <c r="A60" s="966" t="s">
        <v>231</v>
      </c>
      <c r="B60" s="1016"/>
      <c r="C60" s="1016"/>
      <c r="D60" s="1016"/>
      <c r="E60" s="962"/>
      <c r="F60" s="966" t="str">
        <f>IF($F$6="","",IF($F$6=100,"100"))</f>
        <v>100</v>
      </c>
      <c r="G60" s="1016"/>
      <c r="H60" s="1016"/>
      <c r="I60" s="1016"/>
      <c r="J60" s="1016"/>
      <c r="K60" s="1016">
        <f>IF($F$6="","",IF($F$6=100,国語!$BI$31))</f>
        <v>0</v>
      </c>
      <c r="L60" s="1016"/>
      <c r="M60" s="1016"/>
      <c r="N60" s="1016"/>
      <c r="O60" s="1016"/>
      <c r="P60" s="1016">
        <f>K60</f>
        <v>0</v>
      </c>
      <c r="Q60" s="1016"/>
      <c r="R60" s="1016"/>
      <c r="S60" s="1016"/>
      <c r="T60" s="1016"/>
      <c r="U60" s="1017">
        <f>$U$6</f>
        <v>59.9</v>
      </c>
      <c r="V60" s="1017"/>
      <c r="W60" s="1017"/>
      <c r="X60" s="1017"/>
      <c r="Y60" s="1018"/>
      <c r="Z60" s="1019" t="str">
        <f>IF(AND(K60&gt;=0,K60&lt;=30,$F$6&gt;0),"〇"," ")</f>
        <v>〇</v>
      </c>
      <c r="AA60" s="999"/>
      <c r="AB60" s="1000"/>
      <c r="AC60" s="998" t="str">
        <f>IF(AND(K60&gt;=31,K60&lt;=50,$F$6&gt;0),"〇"," ")</f>
        <v xml:space="preserve"> </v>
      </c>
      <c r="AD60" s="999"/>
      <c r="AE60" s="1000"/>
      <c r="AF60" s="998" t="str">
        <f>IF(AND(K60&gt;=51,K60&lt;=68,$F$6&gt;0),"〇"," ")</f>
        <v xml:space="preserve"> </v>
      </c>
      <c r="AG60" s="999"/>
      <c r="AH60" s="1000"/>
      <c r="AI60" s="998" t="str">
        <f>IF(AND(K60&gt;=69,$F$6&gt;0),"〇"," ")</f>
        <v xml:space="preserve"> </v>
      </c>
      <c r="AJ60" s="999"/>
      <c r="AK60" s="1006"/>
      <c r="AN60" s="381"/>
      <c r="AP60" s="966" t="s">
        <v>231</v>
      </c>
      <c r="AQ60" s="1016"/>
      <c r="AR60" s="1016"/>
      <c r="AS60" s="1016"/>
      <c r="AT60" s="962"/>
      <c r="AU60" s="966" t="str">
        <f>IF($F$6="","",IF($F$6=100,"100"))</f>
        <v>100</v>
      </c>
      <c r="AV60" s="1016"/>
      <c r="AW60" s="1016"/>
      <c r="AX60" s="1016"/>
      <c r="AY60" s="1016"/>
      <c r="AZ60" s="1016">
        <f>IF($F$6="","",IF($F$6=100,国語!$BI$32))</f>
        <v>0</v>
      </c>
      <c r="BA60" s="1016"/>
      <c r="BB60" s="1016"/>
      <c r="BC60" s="1016"/>
      <c r="BD60" s="1016"/>
      <c r="BE60" s="1016">
        <f>AZ60</f>
        <v>0</v>
      </c>
      <c r="BF60" s="1016"/>
      <c r="BG60" s="1016"/>
      <c r="BH60" s="1016"/>
      <c r="BI60" s="1016"/>
      <c r="BJ60" s="1017">
        <f>$U$6</f>
        <v>59.9</v>
      </c>
      <c r="BK60" s="1017"/>
      <c r="BL60" s="1017"/>
      <c r="BM60" s="1017"/>
      <c r="BN60" s="1018"/>
      <c r="BO60" s="1019" t="str">
        <f>IF(AND(AZ60&gt;=0,AZ60&lt;=30,$F$6&gt;0),"〇"," ")</f>
        <v>〇</v>
      </c>
      <c r="BP60" s="999"/>
      <c r="BQ60" s="1000"/>
      <c r="BR60" s="998" t="str">
        <f>IF(AND(AZ60&gt;=31,AZ60&lt;=50,$F$6&gt;0),"〇"," ")</f>
        <v xml:space="preserve"> </v>
      </c>
      <c r="BS60" s="999"/>
      <c r="BT60" s="1000"/>
      <c r="BU60" s="998" t="str">
        <f>IF(AND(AZ60&gt;=51,AZ60&lt;=68,$F$6&gt;0),"〇"," ")</f>
        <v xml:space="preserve"> </v>
      </c>
      <c r="BV60" s="999"/>
      <c r="BW60" s="1000"/>
      <c r="BX60" s="998" t="str">
        <f>IF(AND(AZ60&gt;=69,$F$6&gt;0),"〇"," ")</f>
        <v xml:space="preserve"> </v>
      </c>
      <c r="BY60" s="999"/>
      <c r="BZ60" s="1006"/>
    </row>
    <row r="61" spans="1:78" ht="24" customHeight="1" x14ac:dyDescent="0.2">
      <c r="A61" s="1001" t="s">
        <v>232</v>
      </c>
      <c r="B61" s="1002"/>
      <c r="C61" s="1002"/>
      <c r="D61" s="1002"/>
      <c r="E61" s="1021"/>
      <c r="F61" s="1001" t="str">
        <f>IF($F$7="","",IF($F$7=100,"100"))</f>
        <v>100</v>
      </c>
      <c r="G61" s="1002"/>
      <c r="H61" s="1002"/>
      <c r="I61" s="1002"/>
      <c r="J61" s="1002"/>
      <c r="K61" s="1002">
        <f>IF($F$7="","",IF($F$7=100,社会!$BL$31))</f>
        <v>0</v>
      </c>
      <c r="L61" s="1002"/>
      <c r="M61" s="1002"/>
      <c r="N61" s="1002"/>
      <c r="O61" s="1002"/>
      <c r="P61" s="1002">
        <f t="shared" ref="P61:P63" si="8">K61</f>
        <v>0</v>
      </c>
      <c r="Q61" s="1002"/>
      <c r="R61" s="1002"/>
      <c r="S61" s="1002"/>
      <c r="T61" s="1002"/>
      <c r="U61" s="987">
        <f>$U$7</f>
        <v>74.8</v>
      </c>
      <c r="V61" s="987"/>
      <c r="W61" s="987"/>
      <c r="X61" s="987"/>
      <c r="Y61" s="988"/>
      <c r="Z61" s="989" t="str">
        <f>IF(AND(K61&gt;=0,K61&lt;=47,$F$7&gt;0),"〇"," ")</f>
        <v>〇</v>
      </c>
      <c r="AA61" s="975"/>
      <c r="AB61" s="990"/>
      <c r="AC61" s="974" t="str">
        <f>IF(AND(K61&gt;=48,K61&lt;=65,$F$7&gt;0),"〇"," ")</f>
        <v xml:space="preserve"> </v>
      </c>
      <c r="AD61" s="975"/>
      <c r="AE61" s="990"/>
      <c r="AF61" s="974" t="str">
        <f>IF(AND(K61&gt;=66,K61&lt;=83,$F$7&gt;0),"〇"," ")</f>
        <v xml:space="preserve"> </v>
      </c>
      <c r="AG61" s="975"/>
      <c r="AH61" s="990"/>
      <c r="AI61" s="974" t="str">
        <f>IF(AND(K61&gt;=84,$F$7&gt;0),"〇"," ")</f>
        <v xml:space="preserve"> </v>
      </c>
      <c r="AJ61" s="975"/>
      <c r="AK61" s="976"/>
      <c r="AN61" s="381"/>
      <c r="AP61" s="1001" t="s">
        <v>232</v>
      </c>
      <c r="AQ61" s="1002"/>
      <c r="AR61" s="1002"/>
      <c r="AS61" s="1002"/>
      <c r="AT61" s="1021"/>
      <c r="AU61" s="1001" t="str">
        <f>IF($F$7="","",IF($F$7=100,"100"))</f>
        <v>100</v>
      </c>
      <c r="AV61" s="1002"/>
      <c r="AW61" s="1002"/>
      <c r="AX61" s="1002"/>
      <c r="AY61" s="1002"/>
      <c r="AZ61" s="1002">
        <f>IF($F$7="","",IF($F$7=100,社会!$BL$32))</f>
        <v>0</v>
      </c>
      <c r="BA61" s="1002"/>
      <c r="BB61" s="1002"/>
      <c r="BC61" s="1002"/>
      <c r="BD61" s="1002"/>
      <c r="BE61" s="1002">
        <f t="shared" ref="BE61:BE63" si="9">AZ61</f>
        <v>0</v>
      </c>
      <c r="BF61" s="1002"/>
      <c r="BG61" s="1002"/>
      <c r="BH61" s="1002"/>
      <c r="BI61" s="1002"/>
      <c r="BJ61" s="987">
        <f>$U$7</f>
        <v>74.8</v>
      </c>
      <c r="BK61" s="987"/>
      <c r="BL61" s="987"/>
      <c r="BM61" s="987"/>
      <c r="BN61" s="988"/>
      <c r="BO61" s="989" t="str">
        <f>IF(AND(AZ61&gt;=0,AZ61&lt;=47,$F$7&gt;0),"〇"," ")</f>
        <v>〇</v>
      </c>
      <c r="BP61" s="975"/>
      <c r="BQ61" s="990"/>
      <c r="BR61" s="974" t="str">
        <f>IF(AND(AZ61&gt;=48,AZ61&lt;=65,$F$7&gt;0),"〇"," ")</f>
        <v xml:space="preserve"> </v>
      </c>
      <c r="BS61" s="975"/>
      <c r="BT61" s="990"/>
      <c r="BU61" s="974" t="str">
        <f>IF(AND(AZ61&gt;=66,AZ61&lt;=83,$F$7&gt;0),"〇"," ")</f>
        <v xml:space="preserve"> </v>
      </c>
      <c r="BV61" s="975"/>
      <c r="BW61" s="990"/>
      <c r="BX61" s="974" t="str">
        <f>IF(AND(AZ61&gt;=84,$F$7&gt;0),"〇"," ")</f>
        <v xml:space="preserve"> </v>
      </c>
      <c r="BY61" s="975"/>
      <c r="BZ61" s="976"/>
    </row>
    <row r="62" spans="1:78" ht="24" customHeight="1" x14ac:dyDescent="0.2">
      <c r="A62" s="1001" t="s">
        <v>233</v>
      </c>
      <c r="B62" s="1002"/>
      <c r="C62" s="1002"/>
      <c r="D62" s="1002"/>
      <c r="E62" s="1021"/>
      <c r="F62" s="1001" t="str">
        <f>IF($F$8="","",IF($F$8=100,"100"))</f>
        <v>100</v>
      </c>
      <c r="G62" s="1002"/>
      <c r="H62" s="1002"/>
      <c r="I62" s="1002"/>
      <c r="J62" s="1002"/>
      <c r="K62" s="1002">
        <f>IF($F$8="","",IF($F$8=100,算数!$BF$31))</f>
        <v>0</v>
      </c>
      <c r="L62" s="1002"/>
      <c r="M62" s="1002"/>
      <c r="N62" s="1002"/>
      <c r="O62" s="1002"/>
      <c r="P62" s="1002">
        <f t="shared" si="8"/>
        <v>0</v>
      </c>
      <c r="Q62" s="1002"/>
      <c r="R62" s="1002"/>
      <c r="S62" s="1002"/>
      <c r="T62" s="1002"/>
      <c r="U62" s="987">
        <f>$U$8</f>
        <v>66.5</v>
      </c>
      <c r="V62" s="987"/>
      <c r="W62" s="987"/>
      <c r="X62" s="987"/>
      <c r="Y62" s="988"/>
      <c r="Z62" s="989" t="str">
        <f>IF(AND(K62&gt;=0,K62&lt;=28,$F$8&gt;0),"〇"," ")</f>
        <v>〇</v>
      </c>
      <c r="AA62" s="975"/>
      <c r="AB62" s="990"/>
      <c r="AC62" s="974" t="str">
        <f>IF(AND(K62&gt;=29,K62&lt;=54,$F$8&gt;0),"〇"," ")</f>
        <v xml:space="preserve"> </v>
      </c>
      <c r="AD62" s="975"/>
      <c r="AE62" s="990"/>
      <c r="AF62" s="974" t="str">
        <f>IF(AND(K62&gt;=55,K62&lt;=77,$F$8&gt;0),"〇"," ")</f>
        <v xml:space="preserve"> </v>
      </c>
      <c r="AG62" s="975"/>
      <c r="AH62" s="990"/>
      <c r="AI62" s="974" t="str">
        <f>IF(AND(K62&gt;=78,$F$8&gt;0),"〇"," ")</f>
        <v xml:space="preserve"> </v>
      </c>
      <c r="AJ62" s="975"/>
      <c r="AK62" s="976"/>
      <c r="AN62" s="381"/>
      <c r="AP62" s="1001" t="s">
        <v>233</v>
      </c>
      <c r="AQ62" s="1002"/>
      <c r="AR62" s="1002"/>
      <c r="AS62" s="1002"/>
      <c r="AT62" s="1021"/>
      <c r="AU62" s="1001" t="str">
        <f>IF($F$8="","",IF($F$8=100,"100"))</f>
        <v>100</v>
      </c>
      <c r="AV62" s="1002"/>
      <c r="AW62" s="1002"/>
      <c r="AX62" s="1002"/>
      <c r="AY62" s="1002"/>
      <c r="AZ62" s="1002">
        <f>IF($F$8="","",IF($F$8=100,算数!$BF$32))</f>
        <v>0</v>
      </c>
      <c r="BA62" s="1002"/>
      <c r="BB62" s="1002"/>
      <c r="BC62" s="1002"/>
      <c r="BD62" s="1002"/>
      <c r="BE62" s="1002">
        <f t="shared" si="9"/>
        <v>0</v>
      </c>
      <c r="BF62" s="1002"/>
      <c r="BG62" s="1002"/>
      <c r="BH62" s="1002"/>
      <c r="BI62" s="1002"/>
      <c r="BJ62" s="987">
        <f>$U$8</f>
        <v>66.5</v>
      </c>
      <c r="BK62" s="987"/>
      <c r="BL62" s="987"/>
      <c r="BM62" s="987"/>
      <c r="BN62" s="988"/>
      <c r="BO62" s="989" t="str">
        <f>IF(AND(AZ62&gt;=0,AZ62&lt;=28,$F$8&gt;0),"〇"," ")</f>
        <v>〇</v>
      </c>
      <c r="BP62" s="975"/>
      <c r="BQ62" s="990"/>
      <c r="BR62" s="974" t="str">
        <f>IF(AND(AZ62&gt;=29,AZ62&lt;=54,$F$8&gt;0),"〇"," ")</f>
        <v xml:space="preserve"> </v>
      </c>
      <c r="BS62" s="975"/>
      <c r="BT62" s="990"/>
      <c r="BU62" s="974" t="str">
        <f>IF(AND(AZ62&gt;=55,AZ62&lt;=77,$F$8&gt;0),"〇"," ")</f>
        <v xml:space="preserve"> </v>
      </c>
      <c r="BV62" s="975"/>
      <c r="BW62" s="990"/>
      <c r="BX62" s="974" t="str">
        <f>IF(AND(AZ62&gt;=78,$F$8&gt;0),"〇"," ")</f>
        <v xml:space="preserve"> </v>
      </c>
      <c r="BY62" s="975"/>
      <c r="BZ62" s="976"/>
    </row>
    <row r="63" spans="1:78" ht="24" customHeight="1" thickBot="1" x14ac:dyDescent="0.25">
      <c r="A63" s="1022" t="s">
        <v>234</v>
      </c>
      <c r="B63" s="1015"/>
      <c r="C63" s="1015"/>
      <c r="D63" s="1015"/>
      <c r="E63" s="1023"/>
      <c r="F63" s="1013" t="str">
        <f>IF($F$9="","",IF($F$9=100,"100"))</f>
        <v>100</v>
      </c>
      <c r="G63" s="1014"/>
      <c r="H63" s="1014"/>
      <c r="I63" s="1014"/>
      <c r="J63" s="1014"/>
      <c r="K63" s="1015">
        <f>IF($F$9="","",IF($F$9=100,理科!$BK$31))</f>
        <v>0</v>
      </c>
      <c r="L63" s="1015"/>
      <c r="M63" s="1015"/>
      <c r="N63" s="1015"/>
      <c r="O63" s="1015"/>
      <c r="P63" s="1002">
        <f t="shared" si="8"/>
        <v>0</v>
      </c>
      <c r="Q63" s="1002"/>
      <c r="R63" s="1002"/>
      <c r="S63" s="1002"/>
      <c r="T63" s="1002"/>
      <c r="U63" s="987">
        <f>$U$9</f>
        <v>80.7</v>
      </c>
      <c r="V63" s="987"/>
      <c r="W63" s="987"/>
      <c r="X63" s="987"/>
      <c r="Y63" s="988"/>
      <c r="Z63" s="989" t="str">
        <f>IF(AND(K63&gt;=0,K63&lt;=54,$F$9&gt;0),"〇"," ")</f>
        <v>〇</v>
      </c>
      <c r="AA63" s="975"/>
      <c r="AB63" s="990"/>
      <c r="AC63" s="974" t="str">
        <f>IF(AND(K63&gt;=55,K63&lt;=72,$F$9&gt;0),"〇"," ")</f>
        <v xml:space="preserve"> </v>
      </c>
      <c r="AD63" s="975"/>
      <c r="AE63" s="990"/>
      <c r="AF63" s="974" t="str">
        <f>IF(AND(K63&gt;=73,K63&lt;=88,$F$9&gt;0),"〇"," ")</f>
        <v xml:space="preserve"> </v>
      </c>
      <c r="AG63" s="975"/>
      <c r="AH63" s="990"/>
      <c r="AI63" s="977" t="str">
        <f>IF(AND(K63&gt;=89,$F$9&gt;0),"〇"," ")</f>
        <v xml:space="preserve"> </v>
      </c>
      <c r="AJ63" s="978"/>
      <c r="AK63" s="979"/>
      <c r="AN63" s="381"/>
      <c r="AP63" s="1022" t="s">
        <v>234</v>
      </c>
      <c r="AQ63" s="1015"/>
      <c r="AR63" s="1015"/>
      <c r="AS63" s="1015"/>
      <c r="AT63" s="1023"/>
      <c r="AU63" s="1013" t="str">
        <f>IF($F$9="","",IF($F$9=100,"100"))</f>
        <v>100</v>
      </c>
      <c r="AV63" s="1014"/>
      <c r="AW63" s="1014"/>
      <c r="AX63" s="1014"/>
      <c r="AY63" s="1014"/>
      <c r="AZ63" s="1015">
        <f>IF($F$9="","",IF($F$9=100,理科!$BK$32))</f>
        <v>0</v>
      </c>
      <c r="BA63" s="1015"/>
      <c r="BB63" s="1015"/>
      <c r="BC63" s="1015"/>
      <c r="BD63" s="1015"/>
      <c r="BE63" s="1002">
        <f t="shared" si="9"/>
        <v>0</v>
      </c>
      <c r="BF63" s="1002"/>
      <c r="BG63" s="1002"/>
      <c r="BH63" s="1002"/>
      <c r="BI63" s="1002"/>
      <c r="BJ63" s="987">
        <f>$U$9</f>
        <v>80.7</v>
      </c>
      <c r="BK63" s="987"/>
      <c r="BL63" s="987"/>
      <c r="BM63" s="987"/>
      <c r="BN63" s="988"/>
      <c r="BO63" s="989" t="str">
        <f>IF(AND(AZ63&gt;=0,AZ63&lt;=54,$F$9&gt;0),"〇"," ")</f>
        <v>〇</v>
      </c>
      <c r="BP63" s="975"/>
      <c r="BQ63" s="990"/>
      <c r="BR63" s="974" t="str">
        <f>IF(AND(AZ63&gt;=55,AZ63&lt;=72,$F$9&gt;0),"〇"," ")</f>
        <v xml:space="preserve"> </v>
      </c>
      <c r="BS63" s="975"/>
      <c r="BT63" s="990"/>
      <c r="BU63" s="974" t="str">
        <f>IF(AND(AZ63&gt;=73,AZ63&lt;=88,$F$9&gt;0),"〇"," ")</f>
        <v xml:space="preserve"> </v>
      </c>
      <c r="BV63" s="975"/>
      <c r="BW63" s="990"/>
      <c r="BX63" s="977" t="str">
        <f>IF(AND(AZ63&gt;=89,$F$9&gt;0),"〇"," ")</f>
        <v xml:space="preserve"> </v>
      </c>
      <c r="BY63" s="978"/>
      <c r="BZ63" s="979"/>
    </row>
    <row r="64" spans="1:78" ht="24" customHeight="1" thickBot="1" x14ac:dyDescent="0.25">
      <c r="A64" s="1010" t="s">
        <v>235</v>
      </c>
      <c r="B64" s="1011"/>
      <c r="C64" s="1011"/>
      <c r="D64" s="1011"/>
      <c r="E64" s="1020"/>
      <c r="F64" s="1010">
        <f>SUM($F$6:$F$9)</f>
        <v>400</v>
      </c>
      <c r="G64" s="1011"/>
      <c r="H64" s="1011"/>
      <c r="I64" s="1011"/>
      <c r="J64" s="1011"/>
      <c r="K64" s="1011">
        <f>SUM(K60:K63)</f>
        <v>0</v>
      </c>
      <c r="L64" s="1011"/>
      <c r="M64" s="1011"/>
      <c r="N64" s="1011"/>
      <c r="O64" s="1011"/>
      <c r="P64" s="1012">
        <f>K64/F64*100</f>
        <v>0</v>
      </c>
      <c r="Q64" s="1012"/>
      <c r="R64" s="1012"/>
      <c r="S64" s="1012"/>
      <c r="T64" s="1012"/>
      <c r="U64" s="983"/>
      <c r="V64" s="983"/>
      <c r="W64" s="983"/>
      <c r="X64" s="983"/>
      <c r="Y64" s="980"/>
      <c r="Z64" s="984"/>
      <c r="AA64" s="983"/>
      <c r="AB64" s="983"/>
      <c r="AC64" s="983"/>
      <c r="AD64" s="983"/>
      <c r="AE64" s="983"/>
      <c r="AF64" s="983"/>
      <c r="AG64" s="983"/>
      <c r="AH64" s="980"/>
      <c r="AI64" s="980"/>
      <c r="AJ64" s="981"/>
      <c r="AK64" s="982"/>
      <c r="AN64" s="381"/>
      <c r="AP64" s="1010" t="s">
        <v>235</v>
      </c>
      <c r="AQ64" s="1011"/>
      <c r="AR64" s="1011"/>
      <c r="AS64" s="1011"/>
      <c r="AT64" s="1020"/>
      <c r="AU64" s="1010">
        <f>SUM($F$6:$F$9)</f>
        <v>400</v>
      </c>
      <c r="AV64" s="1011"/>
      <c r="AW64" s="1011"/>
      <c r="AX64" s="1011"/>
      <c r="AY64" s="1011"/>
      <c r="AZ64" s="1011">
        <f>SUM(AZ60:AZ63)</f>
        <v>0</v>
      </c>
      <c r="BA64" s="1011"/>
      <c r="BB64" s="1011"/>
      <c r="BC64" s="1011"/>
      <c r="BD64" s="1011"/>
      <c r="BE64" s="1012">
        <f>AZ64/AU64*100</f>
        <v>0</v>
      </c>
      <c r="BF64" s="1012"/>
      <c r="BG64" s="1012"/>
      <c r="BH64" s="1012"/>
      <c r="BI64" s="1012"/>
      <c r="BJ64" s="983"/>
      <c r="BK64" s="983"/>
      <c r="BL64" s="983"/>
      <c r="BM64" s="983"/>
      <c r="BN64" s="980"/>
      <c r="BO64" s="984"/>
      <c r="BP64" s="983"/>
      <c r="BQ64" s="983"/>
      <c r="BR64" s="983"/>
      <c r="BS64" s="983"/>
      <c r="BT64" s="983"/>
      <c r="BU64" s="983"/>
      <c r="BV64" s="983"/>
      <c r="BW64" s="980"/>
      <c r="BX64" s="980"/>
      <c r="BY64" s="981"/>
      <c r="BZ64" s="982"/>
    </row>
    <row r="65" spans="1:78" ht="24" customHeight="1" x14ac:dyDescent="0.2">
      <c r="A65" s="327"/>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N65" s="381"/>
    </row>
    <row r="66" spans="1:78" ht="16.2" customHeight="1" x14ac:dyDescent="0.2">
      <c r="A66" s="327"/>
      <c r="B66" s="327"/>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N66" s="381"/>
    </row>
    <row r="67" spans="1:78" ht="10.95" customHeight="1" x14ac:dyDescent="0.2">
      <c r="A67" s="32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N67" s="381"/>
    </row>
    <row r="68" spans="1:78" ht="12" customHeight="1" x14ac:dyDescent="0.2">
      <c r="A68" s="327"/>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N68" s="381"/>
    </row>
    <row r="69" spans="1:78" ht="33.6" customHeight="1" x14ac:dyDescent="0.2">
      <c r="A69" s="382"/>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3"/>
      <c r="AM69" s="383"/>
      <c r="AN69" s="384"/>
      <c r="AO69" s="383"/>
      <c r="AP69" s="383"/>
      <c r="AQ69" s="383"/>
      <c r="AR69" s="383"/>
      <c r="AS69" s="383"/>
      <c r="AT69" s="383"/>
      <c r="AU69" s="383"/>
      <c r="AV69" s="383"/>
      <c r="AW69" s="383"/>
      <c r="AX69" s="383"/>
      <c r="AY69" s="383"/>
      <c r="AZ69" s="383"/>
      <c r="BA69" s="383"/>
      <c r="BB69" s="383"/>
      <c r="BC69" s="383"/>
      <c r="BD69" s="383"/>
      <c r="BE69" s="383"/>
      <c r="BF69" s="383"/>
      <c r="BG69" s="383"/>
      <c r="BH69" s="383"/>
      <c r="BI69" s="383"/>
      <c r="BJ69" s="383"/>
      <c r="BK69" s="383"/>
      <c r="BL69" s="383"/>
      <c r="BM69" s="383"/>
      <c r="BN69" s="383"/>
      <c r="BO69" s="383"/>
      <c r="BP69" s="383"/>
      <c r="BQ69" s="383"/>
      <c r="BR69" s="383"/>
      <c r="BS69" s="383"/>
      <c r="BT69" s="383"/>
      <c r="BU69" s="383"/>
      <c r="BV69" s="383"/>
      <c r="BW69" s="383"/>
      <c r="BX69" s="383"/>
      <c r="BY69" s="383"/>
      <c r="BZ69" s="383"/>
    </row>
    <row r="70" spans="1:78" ht="19.8" x14ac:dyDescent="0.2">
      <c r="A70" s="327"/>
      <c r="B70" s="965" t="s">
        <v>220</v>
      </c>
      <c r="C70" s="965"/>
      <c r="D70" s="965"/>
      <c r="E70" s="965"/>
      <c r="F70" s="965"/>
      <c r="G70" s="965"/>
      <c r="H70" s="965"/>
      <c r="I70" s="965"/>
      <c r="J70" s="965"/>
      <c r="K70" s="965"/>
      <c r="L70" s="965"/>
      <c r="M70" s="965"/>
      <c r="N70" s="965"/>
      <c r="O70" s="965"/>
      <c r="P70" s="965"/>
      <c r="Q70" s="965"/>
      <c r="R70" s="965"/>
      <c r="S70" s="327"/>
      <c r="T70" s="327"/>
      <c r="U70" s="327"/>
      <c r="V70" s="327"/>
      <c r="W70" s="327"/>
      <c r="X70" s="327"/>
      <c r="Y70" s="327"/>
      <c r="Z70" s="327"/>
      <c r="AA70" s="327"/>
      <c r="AB70" s="327"/>
      <c r="AC70" s="327"/>
      <c r="AD70" s="327"/>
      <c r="AE70" s="327"/>
      <c r="AF70" s="327"/>
      <c r="AG70" s="327"/>
      <c r="AH70" s="327"/>
      <c r="AI70" s="327"/>
      <c r="AJ70" s="327"/>
      <c r="AK70" s="327"/>
      <c r="AN70" s="381"/>
      <c r="AP70" s="327"/>
      <c r="AQ70" s="965" t="s">
        <v>220</v>
      </c>
      <c r="AR70" s="965"/>
      <c r="AS70" s="965"/>
      <c r="AT70" s="965"/>
      <c r="AU70" s="965"/>
      <c r="AV70" s="965"/>
      <c r="AW70" s="965"/>
      <c r="AX70" s="965"/>
      <c r="AY70" s="965"/>
      <c r="AZ70" s="965"/>
      <c r="BA70" s="965"/>
      <c r="BB70" s="965"/>
      <c r="BC70" s="965"/>
      <c r="BD70" s="965"/>
      <c r="BE70" s="965"/>
      <c r="BF70" s="965"/>
      <c r="BG70" s="965"/>
      <c r="BH70" s="327"/>
      <c r="BI70" s="327"/>
      <c r="BJ70" s="327"/>
      <c r="BK70" s="327"/>
      <c r="BL70" s="327"/>
      <c r="BM70" s="327"/>
      <c r="BN70" s="327"/>
      <c r="BO70" s="327"/>
      <c r="BP70" s="327"/>
      <c r="BQ70" s="327"/>
      <c r="BR70" s="327"/>
      <c r="BS70" s="327"/>
      <c r="BT70" s="327"/>
      <c r="BU70" s="327"/>
      <c r="BV70" s="327"/>
      <c r="BW70" s="327"/>
    </row>
    <row r="71" spans="1:78" ht="21.6" customHeight="1" x14ac:dyDescent="0.2">
      <c r="A71" s="965"/>
      <c r="B71" s="965"/>
      <c r="C71" s="327"/>
      <c r="D71" s="327"/>
      <c r="E71" s="327"/>
      <c r="F71" s="327"/>
      <c r="G71" s="327"/>
      <c r="H71" s="327"/>
      <c r="I71" s="327"/>
      <c r="J71" s="327"/>
      <c r="K71" s="1025" t="s">
        <v>221</v>
      </c>
      <c r="L71" s="1025"/>
      <c r="M71" s="1025"/>
      <c r="N71" s="1025"/>
      <c r="O71" s="1025"/>
      <c r="P71" s="1025"/>
      <c r="Q71" s="1025"/>
      <c r="R71" s="1025"/>
      <c r="S71" s="1025"/>
      <c r="T71" s="1025"/>
      <c r="U71" s="1025"/>
      <c r="V71" s="1025"/>
      <c r="W71" s="327"/>
      <c r="X71" s="327"/>
      <c r="Y71" s="327"/>
      <c r="Z71" s="327"/>
      <c r="AA71" s="327"/>
      <c r="AB71" s="327"/>
      <c r="AC71" s="327"/>
      <c r="AD71" s="327"/>
      <c r="AE71" s="327"/>
      <c r="AF71" s="327"/>
      <c r="AG71" s="327"/>
      <c r="AH71" s="327"/>
      <c r="AI71" s="327"/>
      <c r="AJ71" s="327"/>
      <c r="AK71" s="327"/>
      <c r="AN71" s="381"/>
      <c r="AP71" s="965"/>
      <c r="AQ71" s="965"/>
      <c r="AR71" s="327"/>
      <c r="AS71" s="327"/>
      <c r="AT71" s="327"/>
      <c r="AU71" s="327"/>
      <c r="AV71" s="327"/>
      <c r="AW71" s="327"/>
      <c r="AX71" s="327"/>
      <c r="AY71" s="327"/>
      <c r="AZ71" s="1025" t="s">
        <v>221</v>
      </c>
      <c r="BA71" s="1025"/>
      <c r="BB71" s="1025"/>
      <c r="BC71" s="1025"/>
      <c r="BD71" s="1025"/>
      <c r="BE71" s="1025"/>
      <c r="BF71" s="1025"/>
      <c r="BG71" s="1025"/>
      <c r="BH71" s="1025"/>
      <c r="BI71" s="1025"/>
      <c r="BJ71" s="1025"/>
      <c r="BK71" s="1025"/>
      <c r="BL71" s="327"/>
      <c r="BM71" s="327"/>
      <c r="BN71" s="327"/>
      <c r="BO71" s="327"/>
      <c r="BP71" s="327"/>
      <c r="BQ71" s="327"/>
      <c r="BR71" s="327"/>
      <c r="BS71" s="327"/>
      <c r="BT71" s="327"/>
      <c r="BU71" s="327"/>
      <c r="BV71" s="327"/>
      <c r="BW71" s="327"/>
    </row>
    <row r="72" spans="1:78" ht="24" customHeight="1" thickBot="1" x14ac:dyDescent="0.25">
      <c r="A72" s="330"/>
      <c r="B72" s="330"/>
      <c r="C72" s="330"/>
      <c r="D72" s="330"/>
      <c r="E72" s="330"/>
      <c r="F72" s="330"/>
      <c r="G72" s="330"/>
      <c r="H72" s="330"/>
      <c r="I72" s="330"/>
      <c r="J72" s="330"/>
      <c r="K72" s="330"/>
      <c r="L72" s="985" t="s">
        <v>236</v>
      </c>
      <c r="M72" s="985"/>
      <c r="N72" s="985"/>
      <c r="O72" s="985">
        <f>$O$3</f>
        <v>1</v>
      </c>
      <c r="P72" s="985"/>
      <c r="Q72" s="379" t="s">
        <v>222</v>
      </c>
      <c r="R72" s="380"/>
      <c r="S72" s="985">
        <f>国語!$A$33</f>
        <v>11</v>
      </c>
      <c r="T72" s="985"/>
      <c r="U72" s="379" t="s">
        <v>223</v>
      </c>
      <c r="V72" s="380"/>
      <c r="W72" s="985" t="s">
        <v>224</v>
      </c>
      <c r="X72" s="985"/>
      <c r="Y72" s="985"/>
      <c r="Z72" s="135"/>
      <c r="AA72" s="986">
        <f>国語!$B$33</f>
        <v>0</v>
      </c>
      <c r="AB72" s="986"/>
      <c r="AC72" s="986"/>
      <c r="AD72" s="986"/>
      <c r="AE72" s="986"/>
      <c r="AF72" s="986"/>
      <c r="AG72" s="986"/>
      <c r="AH72" s="986"/>
      <c r="AI72" s="403"/>
      <c r="AJ72" s="403"/>
      <c r="AK72" s="403"/>
      <c r="AN72" s="381"/>
      <c r="AP72" s="330"/>
      <c r="AQ72" s="330"/>
      <c r="AR72" s="330"/>
      <c r="AS72" s="330"/>
      <c r="AT72" s="330"/>
      <c r="AU72" s="330"/>
      <c r="AV72" s="330"/>
      <c r="AW72" s="330"/>
      <c r="AX72" s="330"/>
      <c r="AY72" s="330"/>
      <c r="AZ72" s="330"/>
      <c r="BA72" s="985" t="s">
        <v>236</v>
      </c>
      <c r="BB72" s="985"/>
      <c r="BC72" s="985"/>
      <c r="BD72" s="985">
        <f>$O$3</f>
        <v>1</v>
      </c>
      <c r="BE72" s="985"/>
      <c r="BF72" s="379" t="s">
        <v>222</v>
      </c>
      <c r="BG72" s="380"/>
      <c r="BH72" s="985">
        <f>国語!$A$34</f>
        <v>12</v>
      </c>
      <c r="BI72" s="985"/>
      <c r="BJ72" s="379" t="s">
        <v>223</v>
      </c>
      <c r="BK72" s="380"/>
      <c r="BL72" s="985" t="s">
        <v>224</v>
      </c>
      <c r="BM72" s="985"/>
      <c r="BN72" s="985"/>
      <c r="BO72" s="135"/>
      <c r="BP72" s="986">
        <f>国語!$B$34</f>
        <v>0</v>
      </c>
      <c r="BQ72" s="986"/>
      <c r="BR72" s="986"/>
      <c r="BS72" s="986"/>
      <c r="BT72" s="986"/>
      <c r="BU72" s="986"/>
      <c r="BV72" s="986"/>
      <c r="BW72" s="986"/>
    </row>
    <row r="73" spans="1:78" ht="15.6" customHeight="1" x14ac:dyDescent="0.2">
      <c r="A73" s="991" t="s">
        <v>225</v>
      </c>
      <c r="B73" s="992"/>
      <c r="C73" s="992"/>
      <c r="D73" s="992"/>
      <c r="E73" s="996"/>
      <c r="F73" s="991" t="s">
        <v>240</v>
      </c>
      <c r="G73" s="992"/>
      <c r="H73" s="992"/>
      <c r="I73" s="992"/>
      <c r="J73" s="992"/>
      <c r="K73" s="995" t="s">
        <v>226</v>
      </c>
      <c r="L73" s="995"/>
      <c r="M73" s="995"/>
      <c r="N73" s="995"/>
      <c r="O73" s="995"/>
      <c r="P73" s="995" t="s">
        <v>226</v>
      </c>
      <c r="Q73" s="995"/>
      <c r="R73" s="995"/>
      <c r="S73" s="995"/>
      <c r="T73" s="995"/>
      <c r="U73" s="992" t="s">
        <v>227</v>
      </c>
      <c r="V73" s="992"/>
      <c r="W73" s="992"/>
      <c r="X73" s="992"/>
      <c r="Y73" s="996"/>
      <c r="Z73" s="997" t="s">
        <v>228</v>
      </c>
      <c r="AA73" s="992"/>
      <c r="AB73" s="992"/>
      <c r="AC73" s="968" t="s">
        <v>342</v>
      </c>
      <c r="AD73" s="969"/>
      <c r="AE73" s="970"/>
      <c r="AF73" s="992" t="s">
        <v>229</v>
      </c>
      <c r="AG73" s="992"/>
      <c r="AH73" s="996"/>
      <c r="AI73" s="996" t="s">
        <v>316</v>
      </c>
      <c r="AJ73" s="1004"/>
      <c r="AK73" s="1005"/>
      <c r="AN73" s="381"/>
      <c r="AP73" s="991" t="s">
        <v>225</v>
      </c>
      <c r="AQ73" s="992"/>
      <c r="AR73" s="992"/>
      <c r="AS73" s="992"/>
      <c r="AT73" s="996"/>
      <c r="AU73" s="991" t="s">
        <v>240</v>
      </c>
      <c r="AV73" s="992"/>
      <c r="AW73" s="992"/>
      <c r="AX73" s="992"/>
      <c r="AY73" s="992"/>
      <c r="AZ73" s="995" t="s">
        <v>226</v>
      </c>
      <c r="BA73" s="995"/>
      <c r="BB73" s="995"/>
      <c r="BC73" s="995"/>
      <c r="BD73" s="995"/>
      <c r="BE73" s="995" t="s">
        <v>226</v>
      </c>
      <c r="BF73" s="995"/>
      <c r="BG73" s="995"/>
      <c r="BH73" s="995"/>
      <c r="BI73" s="995"/>
      <c r="BJ73" s="992" t="s">
        <v>227</v>
      </c>
      <c r="BK73" s="992"/>
      <c r="BL73" s="992"/>
      <c r="BM73" s="992"/>
      <c r="BN73" s="996"/>
      <c r="BO73" s="997" t="s">
        <v>228</v>
      </c>
      <c r="BP73" s="992"/>
      <c r="BQ73" s="992"/>
      <c r="BR73" s="968" t="s">
        <v>342</v>
      </c>
      <c r="BS73" s="969"/>
      <c r="BT73" s="970"/>
      <c r="BU73" s="992" t="s">
        <v>229</v>
      </c>
      <c r="BV73" s="992"/>
      <c r="BW73" s="996"/>
      <c r="BX73" s="996" t="s">
        <v>316</v>
      </c>
      <c r="BY73" s="1004"/>
      <c r="BZ73" s="1005"/>
    </row>
    <row r="74" spans="1:78" ht="15.6" customHeight="1" thickBot="1" x14ac:dyDescent="0.25">
      <c r="A74" s="993"/>
      <c r="B74" s="994"/>
      <c r="C74" s="994"/>
      <c r="D74" s="994"/>
      <c r="E74" s="1003"/>
      <c r="F74" s="993"/>
      <c r="G74" s="994"/>
      <c r="H74" s="994"/>
      <c r="I74" s="994"/>
      <c r="J74" s="994"/>
      <c r="K74" s="994" t="s">
        <v>29</v>
      </c>
      <c r="L74" s="994"/>
      <c r="M74" s="994"/>
      <c r="N74" s="994"/>
      <c r="O74" s="994"/>
      <c r="P74" s="994" t="s">
        <v>239</v>
      </c>
      <c r="Q74" s="994"/>
      <c r="R74" s="994"/>
      <c r="S74" s="994"/>
      <c r="T74" s="994"/>
      <c r="U74" s="994" t="s">
        <v>239</v>
      </c>
      <c r="V74" s="994"/>
      <c r="W74" s="994"/>
      <c r="X74" s="994"/>
      <c r="Y74" s="1003"/>
      <c r="Z74" s="1024" t="s">
        <v>230</v>
      </c>
      <c r="AA74" s="994"/>
      <c r="AB74" s="994"/>
      <c r="AC74" s="971" t="s">
        <v>229</v>
      </c>
      <c r="AD74" s="972"/>
      <c r="AE74" s="973"/>
      <c r="AF74" s="994"/>
      <c r="AG74" s="994"/>
      <c r="AH74" s="1003"/>
      <c r="AI74" s="1007" t="s">
        <v>229</v>
      </c>
      <c r="AJ74" s="1008"/>
      <c r="AK74" s="1009"/>
      <c r="AN74" s="381"/>
      <c r="AP74" s="993"/>
      <c r="AQ74" s="994"/>
      <c r="AR74" s="994"/>
      <c r="AS74" s="994"/>
      <c r="AT74" s="1003"/>
      <c r="AU74" s="993"/>
      <c r="AV74" s="994"/>
      <c r="AW74" s="994"/>
      <c r="AX74" s="994"/>
      <c r="AY74" s="994"/>
      <c r="AZ74" s="994" t="s">
        <v>29</v>
      </c>
      <c r="BA74" s="994"/>
      <c r="BB74" s="994"/>
      <c r="BC74" s="994"/>
      <c r="BD74" s="994"/>
      <c r="BE74" s="994" t="s">
        <v>239</v>
      </c>
      <c r="BF74" s="994"/>
      <c r="BG74" s="994"/>
      <c r="BH74" s="994"/>
      <c r="BI74" s="994"/>
      <c r="BJ74" s="994" t="s">
        <v>239</v>
      </c>
      <c r="BK74" s="994"/>
      <c r="BL74" s="994"/>
      <c r="BM74" s="994"/>
      <c r="BN74" s="1003"/>
      <c r="BO74" s="1024" t="s">
        <v>230</v>
      </c>
      <c r="BP74" s="994"/>
      <c r="BQ74" s="994"/>
      <c r="BR74" s="971" t="s">
        <v>229</v>
      </c>
      <c r="BS74" s="972"/>
      <c r="BT74" s="973"/>
      <c r="BU74" s="994"/>
      <c r="BV74" s="994"/>
      <c r="BW74" s="1003"/>
      <c r="BX74" s="1007" t="s">
        <v>229</v>
      </c>
      <c r="BY74" s="1008"/>
      <c r="BZ74" s="1009"/>
    </row>
    <row r="75" spans="1:78" ht="24" customHeight="1" x14ac:dyDescent="0.2">
      <c r="A75" s="966" t="s">
        <v>231</v>
      </c>
      <c r="B75" s="1016"/>
      <c r="C75" s="1016"/>
      <c r="D75" s="1016"/>
      <c r="E75" s="962"/>
      <c r="F75" s="966" t="str">
        <f>IF($F$6="","",IF($F$6=100,"100"))</f>
        <v>100</v>
      </c>
      <c r="G75" s="1016"/>
      <c r="H75" s="1016"/>
      <c r="I75" s="1016"/>
      <c r="J75" s="1016"/>
      <c r="K75" s="1016">
        <f>IF($F$6="","",IF($F$6=100,国語!$BI$33))</f>
        <v>0</v>
      </c>
      <c r="L75" s="1016"/>
      <c r="M75" s="1016"/>
      <c r="N75" s="1016"/>
      <c r="O75" s="1016"/>
      <c r="P75" s="1016">
        <f>K75</f>
        <v>0</v>
      </c>
      <c r="Q75" s="1016"/>
      <c r="R75" s="1016"/>
      <c r="S75" s="1016"/>
      <c r="T75" s="1016"/>
      <c r="U75" s="1017">
        <f>$U$6</f>
        <v>59.9</v>
      </c>
      <c r="V75" s="1017"/>
      <c r="W75" s="1017"/>
      <c r="X75" s="1017"/>
      <c r="Y75" s="1018"/>
      <c r="Z75" s="1019" t="str">
        <f>IF(AND(K75&gt;=0,K75&lt;=30,$F$6&gt;0),"〇"," ")</f>
        <v>〇</v>
      </c>
      <c r="AA75" s="999"/>
      <c r="AB75" s="1000"/>
      <c r="AC75" s="998" t="str">
        <f>IF(AND(K75&gt;=31,K75&lt;=50,$F$6&gt;0),"〇"," ")</f>
        <v xml:space="preserve"> </v>
      </c>
      <c r="AD75" s="999"/>
      <c r="AE75" s="1000"/>
      <c r="AF75" s="998" t="str">
        <f>IF(AND(K75&gt;=51,K75&lt;=68,$F$6&gt;0),"〇"," ")</f>
        <v xml:space="preserve"> </v>
      </c>
      <c r="AG75" s="999"/>
      <c r="AH75" s="1000"/>
      <c r="AI75" s="998" t="str">
        <f>IF(AND(K75&gt;=69,$F$6&gt;0),"〇"," ")</f>
        <v xml:space="preserve"> </v>
      </c>
      <c r="AJ75" s="999"/>
      <c r="AK75" s="1006"/>
      <c r="AN75" s="381"/>
      <c r="AP75" s="966" t="s">
        <v>231</v>
      </c>
      <c r="AQ75" s="1016"/>
      <c r="AR75" s="1016"/>
      <c r="AS75" s="1016"/>
      <c r="AT75" s="962"/>
      <c r="AU75" s="966" t="str">
        <f>IF($F$6="","",IF($F$6=100,"100"))</f>
        <v>100</v>
      </c>
      <c r="AV75" s="1016"/>
      <c r="AW75" s="1016"/>
      <c r="AX75" s="1016"/>
      <c r="AY75" s="1016"/>
      <c r="AZ75" s="1016">
        <f>IF($F$6="","",IF($F$6=100,国語!$BI$34))</f>
        <v>0</v>
      </c>
      <c r="BA75" s="1016"/>
      <c r="BB75" s="1016"/>
      <c r="BC75" s="1016"/>
      <c r="BD75" s="1016"/>
      <c r="BE75" s="1016">
        <f>AZ75</f>
        <v>0</v>
      </c>
      <c r="BF75" s="1016"/>
      <c r="BG75" s="1016"/>
      <c r="BH75" s="1016"/>
      <c r="BI75" s="1016"/>
      <c r="BJ75" s="1017">
        <f>$U$6</f>
        <v>59.9</v>
      </c>
      <c r="BK75" s="1017"/>
      <c r="BL75" s="1017"/>
      <c r="BM75" s="1017"/>
      <c r="BN75" s="1018"/>
      <c r="BO75" s="1019" t="str">
        <f>IF(AND(AZ75&gt;=0,AZ75&lt;=30,$F$6&gt;0),"〇"," ")</f>
        <v>〇</v>
      </c>
      <c r="BP75" s="999"/>
      <c r="BQ75" s="1000"/>
      <c r="BR75" s="998" t="str">
        <f>IF(AND(AZ75&gt;=31,AZ75&lt;=50,$F$6&gt;0),"〇"," ")</f>
        <v xml:space="preserve"> </v>
      </c>
      <c r="BS75" s="999"/>
      <c r="BT75" s="1000"/>
      <c r="BU75" s="998" t="str">
        <f>IF(AND(AZ75&gt;=51,AZ75&lt;=68,$F$6&gt;0),"〇"," ")</f>
        <v xml:space="preserve"> </v>
      </c>
      <c r="BV75" s="999"/>
      <c r="BW75" s="1000"/>
      <c r="BX75" s="998" t="str">
        <f>IF(AND(AZ75&gt;=69,$F$6&gt;0),"〇"," ")</f>
        <v xml:space="preserve"> </v>
      </c>
      <c r="BY75" s="999"/>
      <c r="BZ75" s="1006"/>
    </row>
    <row r="76" spans="1:78" ht="24" customHeight="1" x14ac:dyDescent="0.2">
      <c r="A76" s="1001" t="s">
        <v>232</v>
      </c>
      <c r="B76" s="1002"/>
      <c r="C76" s="1002"/>
      <c r="D76" s="1002"/>
      <c r="E76" s="1021"/>
      <c r="F76" s="1001" t="str">
        <f>IF($F$7="","",IF($F$7=100,"100"))</f>
        <v>100</v>
      </c>
      <c r="G76" s="1002"/>
      <c r="H76" s="1002"/>
      <c r="I76" s="1002"/>
      <c r="J76" s="1002"/>
      <c r="K76" s="1002">
        <f>IF($F$7="","",IF($F$7=100,社会!$BL$33))</f>
        <v>0</v>
      </c>
      <c r="L76" s="1002"/>
      <c r="M76" s="1002"/>
      <c r="N76" s="1002"/>
      <c r="O76" s="1002"/>
      <c r="P76" s="1002">
        <f t="shared" ref="P76:P78" si="10">K76</f>
        <v>0</v>
      </c>
      <c r="Q76" s="1002"/>
      <c r="R76" s="1002"/>
      <c r="S76" s="1002"/>
      <c r="T76" s="1002"/>
      <c r="U76" s="987">
        <f>$U$7</f>
        <v>74.8</v>
      </c>
      <c r="V76" s="987"/>
      <c r="W76" s="987"/>
      <c r="X76" s="987"/>
      <c r="Y76" s="988"/>
      <c r="Z76" s="989" t="str">
        <f>IF(AND(K76&gt;=0,K76&lt;=47,$F$7&gt;0),"〇"," ")</f>
        <v>〇</v>
      </c>
      <c r="AA76" s="975"/>
      <c r="AB76" s="990"/>
      <c r="AC76" s="974" t="str">
        <f>IF(AND(K76&gt;=48,K76&lt;=65,$F$7&gt;0),"〇"," ")</f>
        <v xml:space="preserve"> </v>
      </c>
      <c r="AD76" s="975"/>
      <c r="AE76" s="990"/>
      <c r="AF76" s="974" t="str">
        <f>IF(AND(K76&gt;=66,K76&lt;=83,$F$7&gt;0),"〇"," ")</f>
        <v xml:space="preserve"> </v>
      </c>
      <c r="AG76" s="975"/>
      <c r="AH76" s="990"/>
      <c r="AI76" s="974" t="str">
        <f>IF(AND(K76&gt;=84,$F$7&gt;0),"〇"," ")</f>
        <v xml:space="preserve"> </v>
      </c>
      <c r="AJ76" s="975"/>
      <c r="AK76" s="976"/>
      <c r="AN76" s="381"/>
      <c r="AP76" s="1001" t="s">
        <v>232</v>
      </c>
      <c r="AQ76" s="1002"/>
      <c r="AR76" s="1002"/>
      <c r="AS76" s="1002"/>
      <c r="AT76" s="1021"/>
      <c r="AU76" s="1001" t="str">
        <f>IF($F$7="","",IF($F$7=100,"100"))</f>
        <v>100</v>
      </c>
      <c r="AV76" s="1002"/>
      <c r="AW76" s="1002"/>
      <c r="AX76" s="1002"/>
      <c r="AY76" s="1002"/>
      <c r="AZ76" s="1002">
        <f>IF($F$7="","",IF($F$7=100,社会!$BL$34))</f>
        <v>0</v>
      </c>
      <c r="BA76" s="1002"/>
      <c r="BB76" s="1002"/>
      <c r="BC76" s="1002"/>
      <c r="BD76" s="1002"/>
      <c r="BE76" s="1002">
        <f t="shared" ref="BE76:BE78" si="11">AZ76</f>
        <v>0</v>
      </c>
      <c r="BF76" s="1002"/>
      <c r="BG76" s="1002"/>
      <c r="BH76" s="1002"/>
      <c r="BI76" s="1002"/>
      <c r="BJ76" s="987">
        <f>$U$7</f>
        <v>74.8</v>
      </c>
      <c r="BK76" s="987"/>
      <c r="BL76" s="987"/>
      <c r="BM76" s="987"/>
      <c r="BN76" s="988"/>
      <c r="BO76" s="989" t="str">
        <f>IF(AND(AZ76&gt;=0,AZ76&lt;=47,$F$7&gt;0),"〇"," ")</f>
        <v>〇</v>
      </c>
      <c r="BP76" s="975"/>
      <c r="BQ76" s="990"/>
      <c r="BR76" s="974" t="str">
        <f>IF(AND(AZ76&gt;=48,AZ76&lt;=65,$F$7&gt;0),"〇"," ")</f>
        <v xml:space="preserve"> </v>
      </c>
      <c r="BS76" s="975"/>
      <c r="BT76" s="990"/>
      <c r="BU76" s="974" t="str">
        <f>IF(AND(AZ76&gt;=66,AZ76&lt;=83,$F$7&gt;0),"〇"," ")</f>
        <v xml:space="preserve"> </v>
      </c>
      <c r="BV76" s="975"/>
      <c r="BW76" s="990"/>
      <c r="BX76" s="974" t="str">
        <f>IF(AND(AZ76&gt;=84,$F$7&gt;0),"〇"," ")</f>
        <v xml:space="preserve"> </v>
      </c>
      <c r="BY76" s="975"/>
      <c r="BZ76" s="976"/>
    </row>
    <row r="77" spans="1:78" ht="24" customHeight="1" x14ac:dyDescent="0.2">
      <c r="A77" s="1001" t="s">
        <v>233</v>
      </c>
      <c r="B77" s="1002"/>
      <c r="C77" s="1002"/>
      <c r="D77" s="1002"/>
      <c r="E77" s="1021"/>
      <c r="F77" s="1001" t="str">
        <f>IF($F$8="","",IF($F$8=100,"100"))</f>
        <v>100</v>
      </c>
      <c r="G77" s="1002"/>
      <c r="H77" s="1002"/>
      <c r="I77" s="1002"/>
      <c r="J77" s="1002"/>
      <c r="K77" s="1002">
        <f>IF($F$8="","",IF($F$8=100,算数!$BF$33))</f>
        <v>0</v>
      </c>
      <c r="L77" s="1002"/>
      <c r="M77" s="1002"/>
      <c r="N77" s="1002"/>
      <c r="O77" s="1002"/>
      <c r="P77" s="1002">
        <f t="shared" si="10"/>
        <v>0</v>
      </c>
      <c r="Q77" s="1002"/>
      <c r="R77" s="1002"/>
      <c r="S77" s="1002"/>
      <c r="T77" s="1002"/>
      <c r="U77" s="987">
        <f>$U$8</f>
        <v>66.5</v>
      </c>
      <c r="V77" s="987"/>
      <c r="W77" s="987"/>
      <c r="X77" s="987"/>
      <c r="Y77" s="988"/>
      <c r="Z77" s="989" t="str">
        <f>IF(AND(K77&gt;=0,K77&lt;=28,$F$8&gt;0),"〇"," ")</f>
        <v>〇</v>
      </c>
      <c r="AA77" s="975"/>
      <c r="AB77" s="990"/>
      <c r="AC77" s="974" t="str">
        <f>IF(AND(K77&gt;=29,K77&lt;=54,$F$8&gt;0),"〇"," ")</f>
        <v xml:space="preserve"> </v>
      </c>
      <c r="AD77" s="975"/>
      <c r="AE77" s="990"/>
      <c r="AF77" s="974" t="str">
        <f>IF(AND(K77&gt;=55,K77&lt;=77,$F$8&gt;0),"〇"," ")</f>
        <v xml:space="preserve"> </v>
      </c>
      <c r="AG77" s="975"/>
      <c r="AH77" s="990"/>
      <c r="AI77" s="974" t="str">
        <f>IF(AND(K77&gt;=78,$F$8&gt;0),"〇"," ")</f>
        <v xml:space="preserve"> </v>
      </c>
      <c r="AJ77" s="975"/>
      <c r="AK77" s="976"/>
      <c r="AN77" s="381"/>
      <c r="AP77" s="1001" t="s">
        <v>233</v>
      </c>
      <c r="AQ77" s="1002"/>
      <c r="AR77" s="1002"/>
      <c r="AS77" s="1002"/>
      <c r="AT77" s="1021"/>
      <c r="AU77" s="1001" t="str">
        <f>IF($F$8="","",IF($F$8=100,"100"))</f>
        <v>100</v>
      </c>
      <c r="AV77" s="1002"/>
      <c r="AW77" s="1002"/>
      <c r="AX77" s="1002"/>
      <c r="AY77" s="1002"/>
      <c r="AZ77" s="1002">
        <f>IF($F$8="","",IF($F$8=100,算数!$BF$34))</f>
        <v>0</v>
      </c>
      <c r="BA77" s="1002"/>
      <c r="BB77" s="1002"/>
      <c r="BC77" s="1002"/>
      <c r="BD77" s="1002"/>
      <c r="BE77" s="1002">
        <f t="shared" si="11"/>
        <v>0</v>
      </c>
      <c r="BF77" s="1002"/>
      <c r="BG77" s="1002"/>
      <c r="BH77" s="1002"/>
      <c r="BI77" s="1002"/>
      <c r="BJ77" s="987">
        <f>$U$8</f>
        <v>66.5</v>
      </c>
      <c r="BK77" s="987"/>
      <c r="BL77" s="987"/>
      <c r="BM77" s="987"/>
      <c r="BN77" s="988"/>
      <c r="BO77" s="989" t="str">
        <f>IF(AND(AZ77&gt;=0,AZ77&lt;=28,$F$8&gt;0),"〇"," ")</f>
        <v>〇</v>
      </c>
      <c r="BP77" s="975"/>
      <c r="BQ77" s="990"/>
      <c r="BR77" s="974" t="str">
        <f>IF(AND(AZ77&gt;=29,AZ77&lt;=54,$F$8&gt;0),"〇"," ")</f>
        <v xml:space="preserve"> </v>
      </c>
      <c r="BS77" s="975"/>
      <c r="BT77" s="990"/>
      <c r="BU77" s="974" t="str">
        <f>IF(AND(AZ77&gt;=55,AZ77&lt;=77,$F$8&gt;0),"〇"," ")</f>
        <v xml:space="preserve"> </v>
      </c>
      <c r="BV77" s="975"/>
      <c r="BW77" s="990"/>
      <c r="BX77" s="974" t="str">
        <f>IF(AND(AZ77&gt;=78,$F$8&gt;0),"〇"," ")</f>
        <v xml:space="preserve"> </v>
      </c>
      <c r="BY77" s="975"/>
      <c r="BZ77" s="976"/>
    </row>
    <row r="78" spans="1:78" ht="24" customHeight="1" thickBot="1" x14ac:dyDescent="0.25">
      <c r="A78" s="1022" t="s">
        <v>234</v>
      </c>
      <c r="B78" s="1015"/>
      <c r="C78" s="1015"/>
      <c r="D78" s="1015"/>
      <c r="E78" s="1023"/>
      <c r="F78" s="1001" t="str">
        <f>IF($F$9="","",IF($F$9=100,"100"))</f>
        <v>100</v>
      </c>
      <c r="G78" s="1002"/>
      <c r="H78" s="1002"/>
      <c r="I78" s="1002"/>
      <c r="J78" s="1002"/>
      <c r="K78" s="1015">
        <f>IF($F$9="","",IF($F$9=100,理科!$BK$33))</f>
        <v>0</v>
      </c>
      <c r="L78" s="1015"/>
      <c r="M78" s="1015"/>
      <c r="N78" s="1015"/>
      <c r="O78" s="1015"/>
      <c r="P78" s="1002">
        <f t="shared" si="10"/>
        <v>0</v>
      </c>
      <c r="Q78" s="1002"/>
      <c r="R78" s="1002"/>
      <c r="S78" s="1002"/>
      <c r="T78" s="1002"/>
      <c r="U78" s="987">
        <f>$U$9</f>
        <v>80.7</v>
      </c>
      <c r="V78" s="987"/>
      <c r="W78" s="987"/>
      <c r="X78" s="987"/>
      <c r="Y78" s="988"/>
      <c r="Z78" s="989" t="str">
        <f>IF(AND(K78&gt;=0,K78&lt;=54,$F$9&gt;0),"〇"," ")</f>
        <v>〇</v>
      </c>
      <c r="AA78" s="975"/>
      <c r="AB78" s="990"/>
      <c r="AC78" s="974" t="str">
        <f>IF(AND(K78&gt;=55,K78&lt;=72,$F$9&gt;0),"〇"," ")</f>
        <v xml:space="preserve"> </v>
      </c>
      <c r="AD78" s="975"/>
      <c r="AE78" s="990"/>
      <c r="AF78" s="974" t="str">
        <f>IF(AND(K78&gt;=73,K78&lt;=88,$F$9&gt;0),"〇"," ")</f>
        <v xml:space="preserve"> </v>
      </c>
      <c r="AG78" s="975"/>
      <c r="AH78" s="990"/>
      <c r="AI78" s="977" t="str">
        <f>IF(AND(K78&gt;=89,$F$9&gt;0),"〇"," ")</f>
        <v xml:space="preserve"> </v>
      </c>
      <c r="AJ78" s="978"/>
      <c r="AK78" s="979"/>
      <c r="AN78" s="381"/>
      <c r="AP78" s="1022" t="s">
        <v>234</v>
      </c>
      <c r="AQ78" s="1015"/>
      <c r="AR78" s="1015"/>
      <c r="AS78" s="1015"/>
      <c r="AT78" s="1023"/>
      <c r="AU78" s="1013" t="str">
        <f>IF($F$9="","",IF($F$9=100,"100"))</f>
        <v>100</v>
      </c>
      <c r="AV78" s="1014"/>
      <c r="AW78" s="1014"/>
      <c r="AX78" s="1014"/>
      <c r="AY78" s="1014"/>
      <c r="AZ78" s="1015">
        <f>IF($F$9="","",IF($F$9=100,理科!$BK$34))</f>
        <v>0</v>
      </c>
      <c r="BA78" s="1015"/>
      <c r="BB78" s="1015"/>
      <c r="BC78" s="1015"/>
      <c r="BD78" s="1015"/>
      <c r="BE78" s="1002">
        <f t="shared" si="11"/>
        <v>0</v>
      </c>
      <c r="BF78" s="1002"/>
      <c r="BG78" s="1002"/>
      <c r="BH78" s="1002"/>
      <c r="BI78" s="1002"/>
      <c r="BJ78" s="987">
        <f>$U$9</f>
        <v>80.7</v>
      </c>
      <c r="BK78" s="987"/>
      <c r="BL78" s="987"/>
      <c r="BM78" s="987"/>
      <c r="BN78" s="988"/>
      <c r="BO78" s="989" t="str">
        <f>IF(AND(AZ78&gt;=0,AZ78&lt;=54,$F$9&gt;0),"〇"," ")</f>
        <v>〇</v>
      </c>
      <c r="BP78" s="975"/>
      <c r="BQ78" s="990"/>
      <c r="BR78" s="974" t="str">
        <f>IF(AND(AZ78&gt;=55,AZ78&lt;=72,$F$9&gt;0),"〇"," ")</f>
        <v xml:space="preserve"> </v>
      </c>
      <c r="BS78" s="975"/>
      <c r="BT78" s="990"/>
      <c r="BU78" s="974" t="str">
        <f>IF(AND(AZ78&gt;=73,AZ78&lt;=88,$F$9&gt;0),"〇"," ")</f>
        <v xml:space="preserve"> </v>
      </c>
      <c r="BV78" s="975"/>
      <c r="BW78" s="990"/>
      <c r="BX78" s="977" t="str">
        <f>IF(AND(AZ78&gt;=89,$F$9&gt;0),"〇"," ")</f>
        <v xml:space="preserve"> </v>
      </c>
      <c r="BY78" s="978"/>
      <c r="BZ78" s="979"/>
    </row>
    <row r="79" spans="1:78" ht="24" customHeight="1" thickBot="1" x14ac:dyDescent="0.25">
      <c r="A79" s="1010" t="s">
        <v>235</v>
      </c>
      <c r="B79" s="1011"/>
      <c r="C79" s="1011"/>
      <c r="D79" s="1011"/>
      <c r="E79" s="1020"/>
      <c r="F79" s="1010">
        <f>SUM($F$6:$F$9)</f>
        <v>400</v>
      </c>
      <c r="G79" s="1011"/>
      <c r="H79" s="1011"/>
      <c r="I79" s="1011"/>
      <c r="J79" s="1011"/>
      <c r="K79" s="1011">
        <f>SUM(K75:K78)</f>
        <v>0</v>
      </c>
      <c r="L79" s="1011"/>
      <c r="M79" s="1011"/>
      <c r="N79" s="1011"/>
      <c r="O79" s="1011"/>
      <c r="P79" s="1012">
        <f>K79/F79*100</f>
        <v>0</v>
      </c>
      <c r="Q79" s="1012"/>
      <c r="R79" s="1012"/>
      <c r="S79" s="1012"/>
      <c r="T79" s="1012"/>
      <c r="U79" s="983"/>
      <c r="V79" s="983"/>
      <c r="W79" s="983"/>
      <c r="X79" s="983"/>
      <c r="Y79" s="980"/>
      <c r="Z79" s="984"/>
      <c r="AA79" s="983"/>
      <c r="AB79" s="983"/>
      <c r="AC79" s="983"/>
      <c r="AD79" s="983"/>
      <c r="AE79" s="983"/>
      <c r="AF79" s="983"/>
      <c r="AG79" s="983"/>
      <c r="AH79" s="980"/>
      <c r="AI79" s="980"/>
      <c r="AJ79" s="981"/>
      <c r="AK79" s="982"/>
      <c r="AN79" s="381"/>
      <c r="AP79" s="1010" t="s">
        <v>235</v>
      </c>
      <c r="AQ79" s="1011"/>
      <c r="AR79" s="1011"/>
      <c r="AS79" s="1011"/>
      <c r="AT79" s="1020"/>
      <c r="AU79" s="1010">
        <f>SUM($F$6:$F$9)</f>
        <v>400</v>
      </c>
      <c r="AV79" s="1011"/>
      <c r="AW79" s="1011"/>
      <c r="AX79" s="1011"/>
      <c r="AY79" s="1011"/>
      <c r="AZ79" s="1011">
        <f>SUM(AZ75:AZ78)</f>
        <v>0</v>
      </c>
      <c r="BA79" s="1011"/>
      <c r="BB79" s="1011"/>
      <c r="BC79" s="1011"/>
      <c r="BD79" s="1011"/>
      <c r="BE79" s="1012">
        <f>AZ79/AU79*100</f>
        <v>0</v>
      </c>
      <c r="BF79" s="1012"/>
      <c r="BG79" s="1012"/>
      <c r="BH79" s="1012"/>
      <c r="BI79" s="1012"/>
      <c r="BJ79" s="983"/>
      <c r="BK79" s="983"/>
      <c r="BL79" s="983"/>
      <c r="BM79" s="983"/>
      <c r="BN79" s="980"/>
      <c r="BO79" s="984"/>
      <c r="BP79" s="983"/>
      <c r="BQ79" s="983"/>
      <c r="BR79" s="983"/>
      <c r="BS79" s="983"/>
      <c r="BT79" s="983"/>
      <c r="BU79" s="983"/>
      <c r="BV79" s="983"/>
      <c r="BW79" s="980"/>
      <c r="BX79" s="980"/>
      <c r="BY79" s="981"/>
      <c r="BZ79" s="982"/>
    </row>
    <row r="80" spans="1:78" ht="24" customHeight="1" x14ac:dyDescent="0.2">
      <c r="A80" s="327"/>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N80" s="381"/>
    </row>
    <row r="81" spans="1:78" ht="19.8" x14ac:dyDescent="0.2">
      <c r="A81" s="327"/>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327"/>
      <c r="AN81" s="381"/>
    </row>
    <row r="82" spans="1:78" ht="19.8" x14ac:dyDescent="0.2">
      <c r="A82" s="327"/>
      <c r="B82" s="965" t="s">
        <v>220</v>
      </c>
      <c r="C82" s="965"/>
      <c r="D82" s="965"/>
      <c r="E82" s="965"/>
      <c r="F82" s="965"/>
      <c r="G82" s="965"/>
      <c r="H82" s="965"/>
      <c r="I82" s="965"/>
      <c r="J82" s="965"/>
      <c r="K82" s="965"/>
      <c r="L82" s="965"/>
      <c r="M82" s="965"/>
      <c r="N82" s="965"/>
      <c r="O82" s="965"/>
      <c r="P82" s="965"/>
      <c r="Q82" s="965"/>
      <c r="R82" s="965"/>
      <c r="S82" s="327"/>
      <c r="T82" s="327"/>
      <c r="U82" s="327"/>
      <c r="V82" s="327"/>
      <c r="W82" s="327"/>
      <c r="X82" s="327"/>
      <c r="Y82" s="327"/>
      <c r="Z82" s="327"/>
      <c r="AA82" s="327"/>
      <c r="AB82" s="327"/>
      <c r="AC82" s="327"/>
      <c r="AD82" s="327"/>
      <c r="AE82" s="327"/>
      <c r="AF82" s="327"/>
      <c r="AG82" s="327"/>
      <c r="AH82" s="327"/>
      <c r="AI82" s="327"/>
      <c r="AJ82" s="327"/>
      <c r="AK82" s="327"/>
      <c r="AN82" s="381"/>
      <c r="AP82" s="327"/>
      <c r="AQ82" s="965" t="s">
        <v>220</v>
      </c>
      <c r="AR82" s="965"/>
      <c r="AS82" s="965"/>
      <c r="AT82" s="965"/>
      <c r="AU82" s="965"/>
      <c r="AV82" s="965"/>
      <c r="AW82" s="965"/>
      <c r="AX82" s="965"/>
      <c r="AY82" s="965"/>
      <c r="AZ82" s="965"/>
      <c r="BA82" s="965"/>
      <c r="BB82" s="965"/>
      <c r="BC82" s="965"/>
      <c r="BD82" s="965"/>
      <c r="BE82" s="965"/>
      <c r="BF82" s="965"/>
      <c r="BG82" s="965"/>
      <c r="BH82" s="327"/>
      <c r="BI82" s="327"/>
      <c r="BJ82" s="327"/>
      <c r="BK82" s="327"/>
      <c r="BL82" s="327"/>
      <c r="BM82" s="327"/>
      <c r="BN82" s="327"/>
      <c r="BO82" s="327"/>
      <c r="BP82" s="327"/>
      <c r="BQ82" s="327"/>
      <c r="BR82" s="327"/>
      <c r="BS82" s="327"/>
      <c r="BT82" s="327"/>
      <c r="BU82" s="327"/>
      <c r="BV82" s="327"/>
      <c r="BW82" s="327"/>
    </row>
    <row r="83" spans="1:78" ht="21.6" customHeight="1" x14ac:dyDescent="0.2">
      <c r="A83" s="965"/>
      <c r="B83" s="965"/>
      <c r="C83" s="327"/>
      <c r="D83" s="327"/>
      <c r="E83" s="327"/>
      <c r="F83" s="327"/>
      <c r="G83" s="327"/>
      <c r="H83" s="327"/>
      <c r="I83" s="327"/>
      <c r="J83" s="327"/>
      <c r="K83" s="1025" t="s">
        <v>221</v>
      </c>
      <c r="L83" s="1025"/>
      <c r="M83" s="1025"/>
      <c r="N83" s="1025"/>
      <c r="O83" s="1025"/>
      <c r="P83" s="1025"/>
      <c r="Q83" s="1025"/>
      <c r="R83" s="1025"/>
      <c r="S83" s="1025"/>
      <c r="T83" s="1025"/>
      <c r="U83" s="1025"/>
      <c r="V83" s="1025"/>
      <c r="W83" s="327"/>
      <c r="X83" s="327"/>
      <c r="Y83" s="327"/>
      <c r="Z83" s="327"/>
      <c r="AA83" s="327"/>
      <c r="AB83" s="327"/>
      <c r="AC83" s="327"/>
      <c r="AD83" s="327"/>
      <c r="AE83" s="327"/>
      <c r="AF83" s="327"/>
      <c r="AG83" s="327"/>
      <c r="AH83" s="327"/>
      <c r="AI83" s="327"/>
      <c r="AJ83" s="327"/>
      <c r="AK83" s="327"/>
      <c r="AN83" s="381"/>
      <c r="AP83" s="965"/>
      <c r="AQ83" s="965"/>
      <c r="AR83" s="327"/>
      <c r="AS83" s="327"/>
      <c r="AT83" s="327"/>
      <c r="AU83" s="327"/>
      <c r="AV83" s="327"/>
      <c r="AW83" s="327"/>
      <c r="AX83" s="327"/>
      <c r="AY83" s="327"/>
      <c r="AZ83" s="1025" t="s">
        <v>221</v>
      </c>
      <c r="BA83" s="1025"/>
      <c r="BB83" s="1025"/>
      <c r="BC83" s="1025"/>
      <c r="BD83" s="1025"/>
      <c r="BE83" s="1025"/>
      <c r="BF83" s="1025"/>
      <c r="BG83" s="1025"/>
      <c r="BH83" s="1025"/>
      <c r="BI83" s="1025"/>
      <c r="BJ83" s="1025"/>
      <c r="BK83" s="1025"/>
      <c r="BL83" s="327"/>
      <c r="BM83" s="327"/>
      <c r="BN83" s="327"/>
      <c r="BO83" s="327"/>
      <c r="BP83" s="327"/>
      <c r="BQ83" s="327"/>
      <c r="BR83" s="327"/>
      <c r="BS83" s="327"/>
      <c r="BT83" s="327"/>
      <c r="BU83" s="327"/>
      <c r="BV83" s="327"/>
      <c r="BW83" s="327"/>
    </row>
    <row r="84" spans="1:78" ht="24" customHeight="1" thickBot="1" x14ac:dyDescent="0.25">
      <c r="A84" s="330"/>
      <c r="B84" s="330"/>
      <c r="C84" s="330"/>
      <c r="D84" s="330"/>
      <c r="E84" s="330"/>
      <c r="F84" s="330"/>
      <c r="G84" s="330"/>
      <c r="H84" s="330"/>
      <c r="I84" s="330"/>
      <c r="J84" s="330"/>
      <c r="K84" s="330"/>
      <c r="L84" s="985" t="s">
        <v>236</v>
      </c>
      <c r="M84" s="985"/>
      <c r="N84" s="985"/>
      <c r="O84" s="985">
        <f>$O$3</f>
        <v>1</v>
      </c>
      <c r="P84" s="985"/>
      <c r="Q84" s="379" t="s">
        <v>222</v>
      </c>
      <c r="R84" s="380"/>
      <c r="S84" s="985">
        <f>国語!$A$35</f>
        <v>13</v>
      </c>
      <c r="T84" s="985"/>
      <c r="U84" s="379" t="s">
        <v>223</v>
      </c>
      <c r="V84" s="380"/>
      <c r="W84" s="985" t="s">
        <v>224</v>
      </c>
      <c r="X84" s="985"/>
      <c r="Y84" s="985"/>
      <c r="Z84" s="135"/>
      <c r="AA84" s="986">
        <f>国語!$B$35</f>
        <v>0</v>
      </c>
      <c r="AB84" s="986"/>
      <c r="AC84" s="986"/>
      <c r="AD84" s="986"/>
      <c r="AE84" s="986"/>
      <c r="AF84" s="986"/>
      <c r="AG84" s="986"/>
      <c r="AH84" s="986"/>
      <c r="AI84" s="403"/>
      <c r="AJ84" s="403"/>
      <c r="AK84" s="403"/>
      <c r="AN84" s="381"/>
      <c r="AP84" s="330"/>
      <c r="AQ84" s="330"/>
      <c r="AR84" s="330"/>
      <c r="AS84" s="330"/>
      <c r="AT84" s="330"/>
      <c r="AU84" s="330"/>
      <c r="AV84" s="330"/>
      <c r="AW84" s="330"/>
      <c r="AX84" s="330"/>
      <c r="AY84" s="330"/>
      <c r="AZ84" s="330"/>
      <c r="BA84" s="985" t="s">
        <v>236</v>
      </c>
      <c r="BB84" s="985"/>
      <c r="BC84" s="985"/>
      <c r="BD84" s="985">
        <f>$O$3</f>
        <v>1</v>
      </c>
      <c r="BE84" s="985"/>
      <c r="BF84" s="379" t="s">
        <v>222</v>
      </c>
      <c r="BG84" s="380"/>
      <c r="BH84" s="985">
        <f>国語!$A$36</f>
        <v>14</v>
      </c>
      <c r="BI84" s="985"/>
      <c r="BJ84" s="379" t="s">
        <v>223</v>
      </c>
      <c r="BK84" s="380"/>
      <c r="BL84" s="985" t="s">
        <v>224</v>
      </c>
      <c r="BM84" s="985"/>
      <c r="BN84" s="985"/>
      <c r="BO84" s="135"/>
      <c r="BP84" s="986">
        <f>国語!$B$36</f>
        <v>0</v>
      </c>
      <c r="BQ84" s="986"/>
      <c r="BR84" s="986"/>
      <c r="BS84" s="986"/>
      <c r="BT84" s="986"/>
      <c r="BU84" s="986"/>
      <c r="BV84" s="986"/>
      <c r="BW84" s="986"/>
    </row>
    <row r="85" spans="1:78" ht="15.6" customHeight="1" x14ac:dyDescent="0.2">
      <c r="A85" s="991" t="s">
        <v>225</v>
      </c>
      <c r="B85" s="992"/>
      <c r="C85" s="992"/>
      <c r="D85" s="992"/>
      <c r="E85" s="996"/>
      <c r="F85" s="991" t="s">
        <v>240</v>
      </c>
      <c r="G85" s="992"/>
      <c r="H85" s="992"/>
      <c r="I85" s="992"/>
      <c r="J85" s="992"/>
      <c r="K85" s="995" t="s">
        <v>226</v>
      </c>
      <c r="L85" s="995"/>
      <c r="M85" s="995"/>
      <c r="N85" s="995"/>
      <c r="O85" s="995"/>
      <c r="P85" s="995" t="s">
        <v>226</v>
      </c>
      <c r="Q85" s="995"/>
      <c r="R85" s="995"/>
      <c r="S85" s="995"/>
      <c r="T85" s="995"/>
      <c r="U85" s="992" t="s">
        <v>227</v>
      </c>
      <c r="V85" s="992"/>
      <c r="W85" s="992"/>
      <c r="X85" s="992"/>
      <c r="Y85" s="996"/>
      <c r="Z85" s="997" t="s">
        <v>228</v>
      </c>
      <c r="AA85" s="992"/>
      <c r="AB85" s="992"/>
      <c r="AC85" s="968" t="s">
        <v>342</v>
      </c>
      <c r="AD85" s="969"/>
      <c r="AE85" s="970"/>
      <c r="AF85" s="992" t="s">
        <v>229</v>
      </c>
      <c r="AG85" s="992"/>
      <c r="AH85" s="996"/>
      <c r="AI85" s="996" t="s">
        <v>316</v>
      </c>
      <c r="AJ85" s="1004"/>
      <c r="AK85" s="1005"/>
      <c r="AN85" s="381"/>
      <c r="AP85" s="991" t="s">
        <v>225</v>
      </c>
      <c r="AQ85" s="992"/>
      <c r="AR85" s="992"/>
      <c r="AS85" s="992"/>
      <c r="AT85" s="996"/>
      <c r="AU85" s="991" t="s">
        <v>240</v>
      </c>
      <c r="AV85" s="992"/>
      <c r="AW85" s="992"/>
      <c r="AX85" s="992"/>
      <c r="AY85" s="992"/>
      <c r="AZ85" s="995" t="s">
        <v>226</v>
      </c>
      <c r="BA85" s="995"/>
      <c r="BB85" s="995"/>
      <c r="BC85" s="995"/>
      <c r="BD85" s="995"/>
      <c r="BE85" s="995" t="s">
        <v>226</v>
      </c>
      <c r="BF85" s="995"/>
      <c r="BG85" s="995"/>
      <c r="BH85" s="995"/>
      <c r="BI85" s="995"/>
      <c r="BJ85" s="992" t="s">
        <v>227</v>
      </c>
      <c r="BK85" s="992"/>
      <c r="BL85" s="992"/>
      <c r="BM85" s="992"/>
      <c r="BN85" s="996"/>
      <c r="BO85" s="997" t="s">
        <v>228</v>
      </c>
      <c r="BP85" s="992"/>
      <c r="BQ85" s="992"/>
      <c r="BR85" s="968" t="s">
        <v>342</v>
      </c>
      <c r="BS85" s="969"/>
      <c r="BT85" s="970"/>
      <c r="BU85" s="992" t="s">
        <v>229</v>
      </c>
      <c r="BV85" s="992"/>
      <c r="BW85" s="996"/>
      <c r="BX85" s="996" t="s">
        <v>316</v>
      </c>
      <c r="BY85" s="1004"/>
      <c r="BZ85" s="1005"/>
    </row>
    <row r="86" spans="1:78" ht="15.6" customHeight="1" thickBot="1" x14ac:dyDescent="0.25">
      <c r="A86" s="993"/>
      <c r="B86" s="994"/>
      <c r="C86" s="994"/>
      <c r="D86" s="994"/>
      <c r="E86" s="1003"/>
      <c r="F86" s="993"/>
      <c r="G86" s="994"/>
      <c r="H86" s="994"/>
      <c r="I86" s="994"/>
      <c r="J86" s="994"/>
      <c r="K86" s="994" t="s">
        <v>29</v>
      </c>
      <c r="L86" s="994"/>
      <c r="M86" s="994"/>
      <c r="N86" s="994"/>
      <c r="O86" s="994"/>
      <c r="P86" s="994" t="s">
        <v>239</v>
      </c>
      <c r="Q86" s="994"/>
      <c r="R86" s="994"/>
      <c r="S86" s="994"/>
      <c r="T86" s="994"/>
      <c r="U86" s="994" t="s">
        <v>239</v>
      </c>
      <c r="V86" s="994"/>
      <c r="W86" s="994"/>
      <c r="X86" s="994"/>
      <c r="Y86" s="1003"/>
      <c r="Z86" s="1024" t="s">
        <v>230</v>
      </c>
      <c r="AA86" s="994"/>
      <c r="AB86" s="994"/>
      <c r="AC86" s="971" t="s">
        <v>229</v>
      </c>
      <c r="AD86" s="972"/>
      <c r="AE86" s="973"/>
      <c r="AF86" s="994"/>
      <c r="AG86" s="994"/>
      <c r="AH86" s="1003"/>
      <c r="AI86" s="1007" t="s">
        <v>229</v>
      </c>
      <c r="AJ86" s="1008"/>
      <c r="AK86" s="1009"/>
      <c r="AN86" s="381"/>
      <c r="AP86" s="993"/>
      <c r="AQ86" s="994"/>
      <c r="AR86" s="994"/>
      <c r="AS86" s="994"/>
      <c r="AT86" s="1003"/>
      <c r="AU86" s="993"/>
      <c r="AV86" s="994"/>
      <c r="AW86" s="994"/>
      <c r="AX86" s="994"/>
      <c r="AY86" s="994"/>
      <c r="AZ86" s="994" t="s">
        <v>29</v>
      </c>
      <c r="BA86" s="994"/>
      <c r="BB86" s="994"/>
      <c r="BC86" s="994"/>
      <c r="BD86" s="994"/>
      <c r="BE86" s="994" t="s">
        <v>239</v>
      </c>
      <c r="BF86" s="994"/>
      <c r="BG86" s="994"/>
      <c r="BH86" s="994"/>
      <c r="BI86" s="994"/>
      <c r="BJ86" s="994" t="s">
        <v>239</v>
      </c>
      <c r="BK86" s="994"/>
      <c r="BL86" s="994"/>
      <c r="BM86" s="994"/>
      <c r="BN86" s="1003"/>
      <c r="BO86" s="1024" t="s">
        <v>230</v>
      </c>
      <c r="BP86" s="994"/>
      <c r="BQ86" s="994"/>
      <c r="BR86" s="971" t="s">
        <v>229</v>
      </c>
      <c r="BS86" s="972"/>
      <c r="BT86" s="973"/>
      <c r="BU86" s="994"/>
      <c r="BV86" s="994"/>
      <c r="BW86" s="1003"/>
      <c r="BX86" s="1007" t="s">
        <v>229</v>
      </c>
      <c r="BY86" s="1008"/>
      <c r="BZ86" s="1009"/>
    </row>
    <row r="87" spans="1:78" ht="24" customHeight="1" x14ac:dyDescent="0.2">
      <c r="A87" s="966" t="s">
        <v>231</v>
      </c>
      <c r="B87" s="1016"/>
      <c r="C87" s="1016"/>
      <c r="D87" s="1016"/>
      <c r="E87" s="962"/>
      <c r="F87" s="966" t="str">
        <f>IF($F$6="","",IF($F$6=100,"100"))</f>
        <v>100</v>
      </c>
      <c r="G87" s="1016"/>
      <c r="H87" s="1016"/>
      <c r="I87" s="1016"/>
      <c r="J87" s="1016"/>
      <c r="K87" s="1016">
        <f>IF($F$6="","",IF($F$6=100,国語!$BI$35))</f>
        <v>0</v>
      </c>
      <c r="L87" s="1016"/>
      <c r="M87" s="1016"/>
      <c r="N87" s="1016"/>
      <c r="O87" s="1016"/>
      <c r="P87" s="1016">
        <f>K87</f>
        <v>0</v>
      </c>
      <c r="Q87" s="1016"/>
      <c r="R87" s="1016"/>
      <c r="S87" s="1016"/>
      <c r="T87" s="1016"/>
      <c r="U87" s="1017">
        <f>$U$6</f>
        <v>59.9</v>
      </c>
      <c r="V87" s="1017"/>
      <c r="W87" s="1017"/>
      <c r="X87" s="1017"/>
      <c r="Y87" s="1018"/>
      <c r="Z87" s="1019" t="str">
        <f>IF(AND(K87&gt;=0,K87&lt;=30,$F$6&gt;0),"〇"," ")</f>
        <v>〇</v>
      </c>
      <c r="AA87" s="999"/>
      <c r="AB87" s="1000"/>
      <c r="AC87" s="998" t="str">
        <f>IF(AND(K87&gt;=31,K87&lt;=50,$F$6&gt;0),"〇"," ")</f>
        <v xml:space="preserve"> </v>
      </c>
      <c r="AD87" s="999"/>
      <c r="AE87" s="1000"/>
      <c r="AF87" s="998" t="str">
        <f>IF(AND(K87&gt;=51,K87&lt;=68,$F$6&gt;0),"〇"," ")</f>
        <v xml:space="preserve"> </v>
      </c>
      <c r="AG87" s="999"/>
      <c r="AH87" s="1000"/>
      <c r="AI87" s="998" t="str">
        <f>IF(AND(K87&gt;=69,$F$6&gt;0),"〇"," ")</f>
        <v xml:space="preserve"> </v>
      </c>
      <c r="AJ87" s="999"/>
      <c r="AK87" s="1006"/>
      <c r="AN87" s="381"/>
      <c r="AP87" s="966" t="s">
        <v>231</v>
      </c>
      <c r="AQ87" s="1016"/>
      <c r="AR87" s="1016"/>
      <c r="AS87" s="1016"/>
      <c r="AT87" s="962"/>
      <c r="AU87" s="966" t="str">
        <f>IF($F$6="","",IF($F$6=100,"100"))</f>
        <v>100</v>
      </c>
      <c r="AV87" s="1016"/>
      <c r="AW87" s="1016"/>
      <c r="AX87" s="1016"/>
      <c r="AY87" s="1016"/>
      <c r="AZ87" s="1016">
        <f>IF($F$6="","",IF($F$6=100,国語!$BI$36))</f>
        <v>0</v>
      </c>
      <c r="BA87" s="1016"/>
      <c r="BB87" s="1016"/>
      <c r="BC87" s="1016"/>
      <c r="BD87" s="1016"/>
      <c r="BE87" s="1016">
        <f>AZ87</f>
        <v>0</v>
      </c>
      <c r="BF87" s="1016"/>
      <c r="BG87" s="1016"/>
      <c r="BH87" s="1016"/>
      <c r="BI87" s="1016"/>
      <c r="BJ87" s="1017">
        <f>$U$6</f>
        <v>59.9</v>
      </c>
      <c r="BK87" s="1017"/>
      <c r="BL87" s="1017"/>
      <c r="BM87" s="1017"/>
      <c r="BN87" s="1018"/>
      <c r="BO87" s="1019" t="str">
        <f>IF(AND(AZ87&gt;=0,AZ87&lt;=30,$F$6&gt;0),"〇"," ")</f>
        <v>〇</v>
      </c>
      <c r="BP87" s="999"/>
      <c r="BQ87" s="1000"/>
      <c r="BR87" s="998" t="str">
        <f>IF(AND(AZ87&gt;=31,AZ87&lt;=50,$F$6&gt;0),"〇"," ")</f>
        <v xml:space="preserve"> </v>
      </c>
      <c r="BS87" s="999"/>
      <c r="BT87" s="1000"/>
      <c r="BU87" s="998" t="str">
        <f>IF(AND(AZ87&gt;=51,AZ87&lt;=68,$F$6&gt;0),"〇"," ")</f>
        <v xml:space="preserve"> </v>
      </c>
      <c r="BV87" s="999"/>
      <c r="BW87" s="1000"/>
      <c r="BX87" s="998" t="str">
        <f>IF(AND(AZ87&gt;=69,$F$6&gt;0),"〇"," ")</f>
        <v xml:space="preserve"> </v>
      </c>
      <c r="BY87" s="999"/>
      <c r="BZ87" s="1006"/>
    </row>
    <row r="88" spans="1:78" ht="24" customHeight="1" x14ac:dyDescent="0.2">
      <c r="A88" s="1001" t="s">
        <v>232</v>
      </c>
      <c r="B88" s="1002"/>
      <c r="C88" s="1002"/>
      <c r="D88" s="1002"/>
      <c r="E88" s="1021"/>
      <c r="F88" s="1001" t="str">
        <f>IF($F$7="","",IF($F$7=100,"100"))</f>
        <v>100</v>
      </c>
      <c r="G88" s="1002"/>
      <c r="H88" s="1002"/>
      <c r="I88" s="1002"/>
      <c r="J88" s="1002"/>
      <c r="K88" s="1002">
        <f>IF($F$7="","",IF($F$7=100,社会!$BL$35))</f>
        <v>0</v>
      </c>
      <c r="L88" s="1002"/>
      <c r="M88" s="1002"/>
      <c r="N88" s="1002"/>
      <c r="O88" s="1002"/>
      <c r="P88" s="1002">
        <f t="shared" ref="P88:P90" si="12">K88</f>
        <v>0</v>
      </c>
      <c r="Q88" s="1002"/>
      <c r="R88" s="1002"/>
      <c r="S88" s="1002"/>
      <c r="T88" s="1002"/>
      <c r="U88" s="987">
        <f>$U$7</f>
        <v>74.8</v>
      </c>
      <c r="V88" s="987"/>
      <c r="W88" s="987"/>
      <c r="X88" s="987"/>
      <c r="Y88" s="988"/>
      <c r="Z88" s="989" t="str">
        <f>IF(AND(K88&gt;=0,K88&lt;=47,$F$7&gt;0),"〇"," ")</f>
        <v>〇</v>
      </c>
      <c r="AA88" s="975"/>
      <c r="AB88" s="990"/>
      <c r="AC88" s="974" t="str">
        <f>IF(AND(K88&gt;=48,K88&lt;=65,$F$7&gt;0),"〇"," ")</f>
        <v xml:space="preserve"> </v>
      </c>
      <c r="AD88" s="975"/>
      <c r="AE88" s="990"/>
      <c r="AF88" s="974" t="str">
        <f>IF(AND(K88&gt;=66,K88&lt;=83,$F$7&gt;0),"〇"," ")</f>
        <v xml:space="preserve"> </v>
      </c>
      <c r="AG88" s="975"/>
      <c r="AH88" s="990"/>
      <c r="AI88" s="974" t="str">
        <f>IF(AND(K88&gt;=84,$F$7&gt;0),"〇"," ")</f>
        <v xml:space="preserve"> </v>
      </c>
      <c r="AJ88" s="975"/>
      <c r="AK88" s="976"/>
      <c r="AN88" s="381"/>
      <c r="AP88" s="1001" t="s">
        <v>232</v>
      </c>
      <c r="AQ88" s="1002"/>
      <c r="AR88" s="1002"/>
      <c r="AS88" s="1002"/>
      <c r="AT88" s="1021"/>
      <c r="AU88" s="1001" t="str">
        <f>IF($F$7="","",IF($F$7=100,"100"))</f>
        <v>100</v>
      </c>
      <c r="AV88" s="1002"/>
      <c r="AW88" s="1002"/>
      <c r="AX88" s="1002"/>
      <c r="AY88" s="1002"/>
      <c r="AZ88" s="1002">
        <f>IF($F$7="","",IF($F$7=100,社会!$BL$36))</f>
        <v>0</v>
      </c>
      <c r="BA88" s="1002"/>
      <c r="BB88" s="1002"/>
      <c r="BC88" s="1002"/>
      <c r="BD88" s="1002"/>
      <c r="BE88" s="1002">
        <f t="shared" ref="BE88:BE90" si="13">AZ88</f>
        <v>0</v>
      </c>
      <c r="BF88" s="1002"/>
      <c r="BG88" s="1002"/>
      <c r="BH88" s="1002"/>
      <c r="BI88" s="1002"/>
      <c r="BJ88" s="987">
        <f>$U$7</f>
        <v>74.8</v>
      </c>
      <c r="BK88" s="987"/>
      <c r="BL88" s="987"/>
      <c r="BM88" s="987"/>
      <c r="BN88" s="988"/>
      <c r="BO88" s="989" t="str">
        <f>IF(AND(AZ88&gt;=0,AZ88&lt;=47,$F$7&gt;0),"〇"," ")</f>
        <v>〇</v>
      </c>
      <c r="BP88" s="975"/>
      <c r="BQ88" s="990"/>
      <c r="BR88" s="974" t="str">
        <f>IF(AND(AZ88&gt;=48,AZ88&lt;=65,$F$7&gt;0),"〇"," ")</f>
        <v xml:space="preserve"> </v>
      </c>
      <c r="BS88" s="975"/>
      <c r="BT88" s="990"/>
      <c r="BU88" s="974" t="str">
        <f>IF(AND(AZ88&gt;=66,AZ88&lt;=83,$F$7&gt;0),"〇"," ")</f>
        <v xml:space="preserve"> </v>
      </c>
      <c r="BV88" s="975"/>
      <c r="BW88" s="990"/>
      <c r="BX88" s="974" t="str">
        <f>IF(AND(AZ88&gt;=84,$F$7&gt;0),"〇"," ")</f>
        <v xml:space="preserve"> </v>
      </c>
      <c r="BY88" s="975"/>
      <c r="BZ88" s="976"/>
    </row>
    <row r="89" spans="1:78" ht="24" customHeight="1" x14ac:dyDescent="0.2">
      <c r="A89" s="1001" t="s">
        <v>233</v>
      </c>
      <c r="B89" s="1002"/>
      <c r="C89" s="1002"/>
      <c r="D89" s="1002"/>
      <c r="E89" s="1021"/>
      <c r="F89" s="1001" t="str">
        <f>IF($F$8="","",IF($F$8=100,"100"))</f>
        <v>100</v>
      </c>
      <c r="G89" s="1002"/>
      <c r="H89" s="1002"/>
      <c r="I89" s="1002"/>
      <c r="J89" s="1002"/>
      <c r="K89" s="1002">
        <f>IF($F$8="","",IF($F$8=100,算数!$BF$35))</f>
        <v>0</v>
      </c>
      <c r="L89" s="1002"/>
      <c r="M89" s="1002"/>
      <c r="N89" s="1002"/>
      <c r="O89" s="1002"/>
      <c r="P89" s="1002">
        <f t="shared" si="12"/>
        <v>0</v>
      </c>
      <c r="Q89" s="1002"/>
      <c r="R89" s="1002"/>
      <c r="S89" s="1002"/>
      <c r="T89" s="1002"/>
      <c r="U89" s="987">
        <f>$U$8</f>
        <v>66.5</v>
      </c>
      <c r="V89" s="987"/>
      <c r="W89" s="987"/>
      <c r="X89" s="987"/>
      <c r="Y89" s="988"/>
      <c r="Z89" s="989" t="str">
        <f>IF(AND(K89&gt;=0,K89&lt;=28,$F$8&gt;0),"〇"," ")</f>
        <v>〇</v>
      </c>
      <c r="AA89" s="975"/>
      <c r="AB89" s="990"/>
      <c r="AC89" s="974" t="str">
        <f>IF(AND(K89&gt;=29,K89&lt;=54,$F$8&gt;0),"〇"," ")</f>
        <v xml:space="preserve"> </v>
      </c>
      <c r="AD89" s="975"/>
      <c r="AE89" s="990"/>
      <c r="AF89" s="974" t="str">
        <f>IF(AND(K89&gt;=55,K89&lt;=77,$F$8&gt;0),"〇"," ")</f>
        <v xml:space="preserve"> </v>
      </c>
      <c r="AG89" s="975"/>
      <c r="AH89" s="990"/>
      <c r="AI89" s="974" t="str">
        <f>IF(AND(K89&gt;=78,$F$8&gt;0),"〇"," ")</f>
        <v xml:space="preserve"> </v>
      </c>
      <c r="AJ89" s="975"/>
      <c r="AK89" s="976"/>
      <c r="AN89" s="381"/>
      <c r="AP89" s="1001" t="s">
        <v>233</v>
      </c>
      <c r="AQ89" s="1002"/>
      <c r="AR89" s="1002"/>
      <c r="AS89" s="1002"/>
      <c r="AT89" s="1021"/>
      <c r="AU89" s="1001" t="str">
        <f>IF($F$8="","",IF($F$8=100,"100"))</f>
        <v>100</v>
      </c>
      <c r="AV89" s="1002"/>
      <c r="AW89" s="1002"/>
      <c r="AX89" s="1002"/>
      <c r="AY89" s="1002"/>
      <c r="AZ89" s="1002">
        <f>IF($F$8="","",IF($F$8=100,算数!$BF$36))</f>
        <v>0</v>
      </c>
      <c r="BA89" s="1002"/>
      <c r="BB89" s="1002"/>
      <c r="BC89" s="1002"/>
      <c r="BD89" s="1002"/>
      <c r="BE89" s="1002">
        <f t="shared" si="13"/>
        <v>0</v>
      </c>
      <c r="BF89" s="1002"/>
      <c r="BG89" s="1002"/>
      <c r="BH89" s="1002"/>
      <c r="BI89" s="1002"/>
      <c r="BJ89" s="987">
        <f>$U$8</f>
        <v>66.5</v>
      </c>
      <c r="BK89" s="987"/>
      <c r="BL89" s="987"/>
      <c r="BM89" s="987"/>
      <c r="BN89" s="988"/>
      <c r="BO89" s="989" t="str">
        <f>IF(AND(AZ89&gt;=0,AZ89&lt;=28,$F$8&gt;0),"〇"," ")</f>
        <v>〇</v>
      </c>
      <c r="BP89" s="975"/>
      <c r="BQ89" s="990"/>
      <c r="BR89" s="974" t="str">
        <f>IF(AND(AZ89&gt;=29,AZ89&lt;=54,$F$8&gt;0),"〇"," ")</f>
        <v xml:space="preserve"> </v>
      </c>
      <c r="BS89" s="975"/>
      <c r="BT89" s="990"/>
      <c r="BU89" s="974" t="str">
        <f>IF(AND(AZ89&gt;=55,AZ89&lt;=77,$F$8&gt;0),"〇"," ")</f>
        <v xml:space="preserve"> </v>
      </c>
      <c r="BV89" s="975"/>
      <c r="BW89" s="990"/>
      <c r="BX89" s="974" t="str">
        <f>IF(AND(AZ89&gt;=78,$F$8&gt;0),"〇"," ")</f>
        <v xml:space="preserve"> </v>
      </c>
      <c r="BY89" s="975"/>
      <c r="BZ89" s="976"/>
    </row>
    <row r="90" spans="1:78" ht="24" customHeight="1" thickBot="1" x14ac:dyDescent="0.25">
      <c r="A90" s="1022" t="s">
        <v>234</v>
      </c>
      <c r="B90" s="1015"/>
      <c r="C90" s="1015"/>
      <c r="D90" s="1015"/>
      <c r="E90" s="1023"/>
      <c r="F90" s="1013" t="str">
        <f>IF($F$9="","",IF($F$9=100,"100"))</f>
        <v>100</v>
      </c>
      <c r="G90" s="1014"/>
      <c r="H90" s="1014"/>
      <c r="I90" s="1014"/>
      <c r="J90" s="1014"/>
      <c r="K90" s="1015">
        <f>IF($F$9="","",IF($F$9=100,理科!$BK$35))</f>
        <v>0</v>
      </c>
      <c r="L90" s="1015"/>
      <c r="M90" s="1015"/>
      <c r="N90" s="1015"/>
      <c r="O90" s="1015"/>
      <c r="P90" s="1002">
        <f t="shared" si="12"/>
        <v>0</v>
      </c>
      <c r="Q90" s="1002"/>
      <c r="R90" s="1002"/>
      <c r="S90" s="1002"/>
      <c r="T90" s="1002"/>
      <c r="U90" s="987">
        <f>$U$9</f>
        <v>80.7</v>
      </c>
      <c r="V90" s="987"/>
      <c r="W90" s="987"/>
      <c r="X90" s="987"/>
      <c r="Y90" s="988"/>
      <c r="Z90" s="989" t="str">
        <f>IF(AND(K90&gt;=0,K90&lt;=54,$F$9&gt;0),"〇"," ")</f>
        <v>〇</v>
      </c>
      <c r="AA90" s="975"/>
      <c r="AB90" s="990"/>
      <c r="AC90" s="974" t="str">
        <f>IF(AND(K90&gt;=55,K90&lt;=72,$F$9&gt;0),"〇"," ")</f>
        <v xml:space="preserve"> </v>
      </c>
      <c r="AD90" s="975"/>
      <c r="AE90" s="990"/>
      <c r="AF90" s="974" t="str">
        <f>IF(AND(K90&gt;=73,K90&lt;=88,$F$9&gt;0),"〇"," ")</f>
        <v xml:space="preserve"> </v>
      </c>
      <c r="AG90" s="975"/>
      <c r="AH90" s="990"/>
      <c r="AI90" s="977" t="str">
        <f>IF(AND(K90&gt;=89,$F$9&gt;0),"〇"," ")</f>
        <v xml:space="preserve"> </v>
      </c>
      <c r="AJ90" s="978"/>
      <c r="AK90" s="979"/>
      <c r="AN90" s="381"/>
      <c r="AP90" s="1022" t="s">
        <v>234</v>
      </c>
      <c r="AQ90" s="1015"/>
      <c r="AR90" s="1015"/>
      <c r="AS90" s="1015"/>
      <c r="AT90" s="1023"/>
      <c r="AU90" s="1013" t="str">
        <f>IF($F$9="","",IF($F$9=100,"100"))</f>
        <v>100</v>
      </c>
      <c r="AV90" s="1014"/>
      <c r="AW90" s="1014"/>
      <c r="AX90" s="1014"/>
      <c r="AY90" s="1014"/>
      <c r="AZ90" s="1015">
        <f>IF($F$9="","",IF($F$9=100,理科!$BK$36))</f>
        <v>0</v>
      </c>
      <c r="BA90" s="1015"/>
      <c r="BB90" s="1015"/>
      <c r="BC90" s="1015"/>
      <c r="BD90" s="1015"/>
      <c r="BE90" s="1002">
        <f t="shared" si="13"/>
        <v>0</v>
      </c>
      <c r="BF90" s="1002"/>
      <c r="BG90" s="1002"/>
      <c r="BH90" s="1002"/>
      <c r="BI90" s="1002"/>
      <c r="BJ90" s="987">
        <f>$U$9</f>
        <v>80.7</v>
      </c>
      <c r="BK90" s="987"/>
      <c r="BL90" s="987"/>
      <c r="BM90" s="987"/>
      <c r="BN90" s="988"/>
      <c r="BO90" s="989" t="str">
        <f>IF(AND(AZ90&gt;=0,AZ90&lt;=54,$F$9&gt;0),"〇"," ")</f>
        <v>〇</v>
      </c>
      <c r="BP90" s="975"/>
      <c r="BQ90" s="990"/>
      <c r="BR90" s="974" t="str">
        <f>IF(AND(AZ90&gt;=55,AZ90&lt;=72,$F$9&gt;0),"〇"," ")</f>
        <v xml:space="preserve"> </v>
      </c>
      <c r="BS90" s="975"/>
      <c r="BT90" s="990"/>
      <c r="BU90" s="974" t="str">
        <f>IF(AND(AZ90&gt;=73,AZ90&lt;=88,$F$9&gt;0),"〇"," ")</f>
        <v xml:space="preserve"> </v>
      </c>
      <c r="BV90" s="975"/>
      <c r="BW90" s="990"/>
      <c r="BX90" s="977" t="str">
        <f>IF(AND(AZ90&gt;=89,$F$9&gt;0),"〇"," ")</f>
        <v xml:space="preserve"> </v>
      </c>
      <c r="BY90" s="978"/>
      <c r="BZ90" s="979"/>
    </row>
    <row r="91" spans="1:78" ht="24" customHeight="1" thickBot="1" x14ac:dyDescent="0.25">
      <c r="A91" s="1010" t="s">
        <v>235</v>
      </c>
      <c r="B91" s="1011"/>
      <c r="C91" s="1011"/>
      <c r="D91" s="1011"/>
      <c r="E91" s="1020"/>
      <c r="F91" s="1010">
        <f>SUM($F$6:$F$9)</f>
        <v>400</v>
      </c>
      <c r="G91" s="1011"/>
      <c r="H91" s="1011"/>
      <c r="I91" s="1011"/>
      <c r="J91" s="1011"/>
      <c r="K91" s="1011">
        <f>SUM(K87:K90)</f>
        <v>0</v>
      </c>
      <c r="L91" s="1011"/>
      <c r="M91" s="1011"/>
      <c r="N91" s="1011"/>
      <c r="O91" s="1011"/>
      <c r="P91" s="1012">
        <f>K91/F91*100</f>
        <v>0</v>
      </c>
      <c r="Q91" s="1012"/>
      <c r="R91" s="1012"/>
      <c r="S91" s="1012"/>
      <c r="T91" s="1012"/>
      <c r="U91" s="983"/>
      <c r="V91" s="983"/>
      <c r="W91" s="983"/>
      <c r="X91" s="983"/>
      <c r="Y91" s="980"/>
      <c r="Z91" s="984"/>
      <c r="AA91" s="983"/>
      <c r="AB91" s="983"/>
      <c r="AC91" s="983"/>
      <c r="AD91" s="983"/>
      <c r="AE91" s="983"/>
      <c r="AF91" s="983"/>
      <c r="AG91" s="983"/>
      <c r="AH91" s="980"/>
      <c r="AI91" s="980"/>
      <c r="AJ91" s="981"/>
      <c r="AK91" s="982"/>
      <c r="AN91" s="381"/>
      <c r="AP91" s="1010" t="s">
        <v>235</v>
      </c>
      <c r="AQ91" s="1011"/>
      <c r="AR91" s="1011"/>
      <c r="AS91" s="1011"/>
      <c r="AT91" s="1020"/>
      <c r="AU91" s="1010">
        <f>SUM($F$6:$F$9)</f>
        <v>400</v>
      </c>
      <c r="AV91" s="1011"/>
      <c r="AW91" s="1011"/>
      <c r="AX91" s="1011"/>
      <c r="AY91" s="1011"/>
      <c r="AZ91" s="1011">
        <f>SUM(AZ87:AZ90)</f>
        <v>0</v>
      </c>
      <c r="BA91" s="1011"/>
      <c r="BB91" s="1011"/>
      <c r="BC91" s="1011"/>
      <c r="BD91" s="1011"/>
      <c r="BE91" s="1012">
        <f>AZ91/AU91*100</f>
        <v>0</v>
      </c>
      <c r="BF91" s="1012"/>
      <c r="BG91" s="1012"/>
      <c r="BH91" s="1012"/>
      <c r="BI91" s="1012"/>
      <c r="BJ91" s="983"/>
      <c r="BK91" s="983"/>
      <c r="BL91" s="983"/>
      <c r="BM91" s="983"/>
      <c r="BN91" s="980"/>
      <c r="BO91" s="984"/>
      <c r="BP91" s="983"/>
      <c r="BQ91" s="983"/>
      <c r="BR91" s="983"/>
      <c r="BS91" s="983"/>
      <c r="BT91" s="983"/>
      <c r="BU91" s="983"/>
      <c r="BV91" s="983"/>
      <c r="BW91" s="980"/>
      <c r="BX91" s="980"/>
      <c r="BY91" s="981"/>
      <c r="BZ91" s="982"/>
    </row>
    <row r="92" spans="1:78" ht="24" customHeight="1" x14ac:dyDescent="0.2">
      <c r="A92" s="327"/>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N92" s="381"/>
    </row>
    <row r="93" spans="1:78" ht="16.2" customHeight="1" x14ac:dyDescent="0.2">
      <c r="A93" s="327"/>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N93" s="381"/>
    </row>
    <row r="94" spans="1:78" ht="10.95" customHeight="1" x14ac:dyDescent="0.2">
      <c r="A94" s="327"/>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N94" s="381"/>
    </row>
    <row r="95" spans="1:78" ht="12" customHeight="1" x14ac:dyDescent="0.2">
      <c r="A95" s="327"/>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N95" s="381"/>
    </row>
    <row r="96" spans="1:78" ht="33.6" customHeight="1" x14ac:dyDescent="0.2">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3"/>
      <c r="AM96" s="383"/>
      <c r="AN96" s="384"/>
      <c r="AO96" s="383"/>
      <c r="AP96" s="383"/>
      <c r="AQ96" s="383"/>
      <c r="AR96" s="383"/>
      <c r="AS96" s="383"/>
      <c r="AT96" s="383"/>
      <c r="AU96" s="383"/>
      <c r="AV96" s="383"/>
      <c r="AW96" s="383"/>
      <c r="AX96" s="383"/>
      <c r="AY96" s="383"/>
      <c r="AZ96" s="383"/>
      <c r="BA96" s="383"/>
      <c r="BB96" s="383"/>
      <c r="BC96" s="383"/>
      <c r="BD96" s="383"/>
      <c r="BE96" s="383"/>
      <c r="BF96" s="383"/>
      <c r="BG96" s="383"/>
      <c r="BH96" s="383"/>
      <c r="BI96" s="383"/>
      <c r="BJ96" s="383"/>
      <c r="BK96" s="383"/>
      <c r="BL96" s="383"/>
      <c r="BM96" s="383"/>
      <c r="BN96" s="383"/>
      <c r="BO96" s="383"/>
      <c r="BP96" s="383"/>
      <c r="BQ96" s="383"/>
      <c r="BR96" s="383"/>
      <c r="BS96" s="383"/>
      <c r="BT96" s="383"/>
      <c r="BU96" s="383"/>
      <c r="BV96" s="383"/>
      <c r="BW96" s="383"/>
      <c r="BX96" s="383"/>
      <c r="BY96" s="383"/>
      <c r="BZ96" s="383"/>
    </row>
    <row r="97" spans="1:78" ht="19.8" x14ac:dyDescent="0.2">
      <c r="A97" s="327"/>
      <c r="B97" s="965" t="s">
        <v>220</v>
      </c>
      <c r="C97" s="965"/>
      <c r="D97" s="965"/>
      <c r="E97" s="965"/>
      <c r="F97" s="965"/>
      <c r="G97" s="965"/>
      <c r="H97" s="965"/>
      <c r="I97" s="965"/>
      <c r="J97" s="965"/>
      <c r="K97" s="965"/>
      <c r="L97" s="965"/>
      <c r="M97" s="965"/>
      <c r="N97" s="965"/>
      <c r="O97" s="965"/>
      <c r="P97" s="965"/>
      <c r="Q97" s="965"/>
      <c r="R97" s="965"/>
      <c r="S97" s="327"/>
      <c r="T97" s="327"/>
      <c r="U97" s="327"/>
      <c r="V97" s="327"/>
      <c r="W97" s="327"/>
      <c r="X97" s="327"/>
      <c r="Y97" s="327"/>
      <c r="Z97" s="327"/>
      <c r="AA97" s="327"/>
      <c r="AB97" s="327"/>
      <c r="AC97" s="327"/>
      <c r="AD97" s="327"/>
      <c r="AE97" s="327"/>
      <c r="AF97" s="327"/>
      <c r="AG97" s="327"/>
      <c r="AH97" s="327"/>
      <c r="AI97" s="327"/>
      <c r="AJ97" s="327"/>
      <c r="AK97" s="327"/>
      <c r="AN97" s="381"/>
      <c r="AP97" s="327"/>
      <c r="AQ97" s="965" t="s">
        <v>220</v>
      </c>
      <c r="AR97" s="965"/>
      <c r="AS97" s="965"/>
      <c r="AT97" s="965"/>
      <c r="AU97" s="965"/>
      <c r="AV97" s="965"/>
      <c r="AW97" s="965"/>
      <c r="AX97" s="965"/>
      <c r="AY97" s="965"/>
      <c r="AZ97" s="965"/>
      <c r="BA97" s="965"/>
      <c r="BB97" s="965"/>
      <c r="BC97" s="965"/>
      <c r="BD97" s="965"/>
      <c r="BE97" s="965"/>
      <c r="BF97" s="965"/>
      <c r="BG97" s="965"/>
      <c r="BH97" s="327"/>
      <c r="BI97" s="327"/>
      <c r="BJ97" s="327"/>
      <c r="BK97" s="327"/>
      <c r="BL97" s="327"/>
      <c r="BM97" s="327"/>
      <c r="BN97" s="327"/>
      <c r="BO97" s="327"/>
      <c r="BP97" s="327"/>
      <c r="BQ97" s="327"/>
      <c r="BR97" s="327"/>
      <c r="BS97" s="327"/>
      <c r="BT97" s="327"/>
      <c r="BU97" s="327"/>
      <c r="BV97" s="327"/>
      <c r="BW97" s="327"/>
    </row>
    <row r="98" spans="1:78" ht="21.6" customHeight="1" x14ac:dyDescent="0.2">
      <c r="A98" s="965"/>
      <c r="B98" s="965"/>
      <c r="C98" s="327"/>
      <c r="D98" s="327"/>
      <c r="E98" s="327"/>
      <c r="F98" s="327"/>
      <c r="G98" s="327"/>
      <c r="H98" s="327"/>
      <c r="I98" s="327"/>
      <c r="J98" s="327"/>
      <c r="K98" s="1025" t="s">
        <v>221</v>
      </c>
      <c r="L98" s="1025"/>
      <c r="M98" s="1025"/>
      <c r="N98" s="1025"/>
      <c r="O98" s="1025"/>
      <c r="P98" s="1025"/>
      <c r="Q98" s="1025"/>
      <c r="R98" s="1025"/>
      <c r="S98" s="1025"/>
      <c r="T98" s="1025"/>
      <c r="U98" s="1025"/>
      <c r="V98" s="1025"/>
      <c r="W98" s="327"/>
      <c r="X98" s="327"/>
      <c r="Y98" s="327"/>
      <c r="Z98" s="327"/>
      <c r="AA98" s="327"/>
      <c r="AB98" s="327"/>
      <c r="AC98" s="327"/>
      <c r="AD98" s="327"/>
      <c r="AE98" s="327"/>
      <c r="AF98" s="327"/>
      <c r="AG98" s="327"/>
      <c r="AH98" s="327"/>
      <c r="AI98" s="327"/>
      <c r="AJ98" s="327"/>
      <c r="AK98" s="327"/>
      <c r="AN98" s="381"/>
      <c r="AP98" s="965"/>
      <c r="AQ98" s="965"/>
      <c r="AR98" s="327"/>
      <c r="AS98" s="327"/>
      <c r="AT98" s="327"/>
      <c r="AU98" s="327"/>
      <c r="AV98" s="327"/>
      <c r="AW98" s="327"/>
      <c r="AX98" s="327"/>
      <c r="AY98" s="327"/>
      <c r="AZ98" s="1025" t="s">
        <v>221</v>
      </c>
      <c r="BA98" s="1025"/>
      <c r="BB98" s="1025"/>
      <c r="BC98" s="1025"/>
      <c r="BD98" s="1025"/>
      <c r="BE98" s="1025"/>
      <c r="BF98" s="1025"/>
      <c r="BG98" s="1025"/>
      <c r="BH98" s="1025"/>
      <c r="BI98" s="1025"/>
      <c r="BJ98" s="1025"/>
      <c r="BK98" s="1025"/>
      <c r="BL98" s="327"/>
      <c r="BM98" s="327"/>
      <c r="BN98" s="327"/>
      <c r="BO98" s="327"/>
      <c r="BP98" s="327"/>
      <c r="BQ98" s="327"/>
      <c r="BR98" s="327"/>
      <c r="BS98" s="327"/>
      <c r="BT98" s="327"/>
      <c r="BU98" s="327"/>
      <c r="BV98" s="327"/>
      <c r="BW98" s="327"/>
    </row>
    <row r="99" spans="1:78" ht="24" customHeight="1" thickBot="1" x14ac:dyDescent="0.25">
      <c r="A99" s="330"/>
      <c r="B99" s="330"/>
      <c r="C99" s="330"/>
      <c r="D99" s="330"/>
      <c r="E99" s="330"/>
      <c r="F99" s="330"/>
      <c r="G99" s="330"/>
      <c r="H99" s="330"/>
      <c r="I99" s="330"/>
      <c r="J99" s="330"/>
      <c r="K99" s="330"/>
      <c r="L99" s="985" t="s">
        <v>236</v>
      </c>
      <c r="M99" s="985"/>
      <c r="N99" s="985"/>
      <c r="O99" s="985">
        <f>$O$3</f>
        <v>1</v>
      </c>
      <c r="P99" s="985"/>
      <c r="Q99" s="379" t="s">
        <v>222</v>
      </c>
      <c r="R99" s="380"/>
      <c r="S99" s="985">
        <f>国語!$A$37</f>
        <v>15</v>
      </c>
      <c r="T99" s="985"/>
      <c r="U99" s="379" t="s">
        <v>223</v>
      </c>
      <c r="V99" s="380"/>
      <c r="W99" s="985" t="s">
        <v>224</v>
      </c>
      <c r="X99" s="985"/>
      <c r="Y99" s="985"/>
      <c r="Z99" s="135"/>
      <c r="AA99" s="986">
        <f>国語!$B$37</f>
        <v>0</v>
      </c>
      <c r="AB99" s="986"/>
      <c r="AC99" s="986"/>
      <c r="AD99" s="986"/>
      <c r="AE99" s="986"/>
      <c r="AF99" s="986"/>
      <c r="AG99" s="986"/>
      <c r="AH99" s="986"/>
      <c r="AI99" s="403"/>
      <c r="AJ99" s="403"/>
      <c r="AK99" s="403"/>
      <c r="AN99" s="381"/>
      <c r="AP99" s="330"/>
      <c r="AQ99" s="330"/>
      <c r="AR99" s="330"/>
      <c r="AS99" s="330"/>
      <c r="AT99" s="330"/>
      <c r="AU99" s="330"/>
      <c r="AV99" s="330"/>
      <c r="AW99" s="330"/>
      <c r="AX99" s="330"/>
      <c r="AY99" s="330"/>
      <c r="AZ99" s="330"/>
      <c r="BA99" s="985" t="s">
        <v>236</v>
      </c>
      <c r="BB99" s="985"/>
      <c r="BC99" s="985"/>
      <c r="BD99" s="985">
        <f>$O$3</f>
        <v>1</v>
      </c>
      <c r="BE99" s="985"/>
      <c r="BF99" s="379" t="s">
        <v>222</v>
      </c>
      <c r="BG99" s="380"/>
      <c r="BH99" s="985">
        <f>国語!$A$38</f>
        <v>16</v>
      </c>
      <c r="BI99" s="985"/>
      <c r="BJ99" s="379" t="s">
        <v>223</v>
      </c>
      <c r="BK99" s="380"/>
      <c r="BL99" s="985" t="s">
        <v>224</v>
      </c>
      <c r="BM99" s="985"/>
      <c r="BN99" s="985"/>
      <c r="BO99" s="135"/>
      <c r="BP99" s="986">
        <f>国語!$B$38</f>
        <v>0</v>
      </c>
      <c r="BQ99" s="986"/>
      <c r="BR99" s="986"/>
      <c r="BS99" s="986"/>
      <c r="BT99" s="986"/>
      <c r="BU99" s="986"/>
      <c r="BV99" s="986"/>
      <c r="BW99" s="986"/>
    </row>
    <row r="100" spans="1:78" ht="15.6" customHeight="1" x14ac:dyDescent="0.2">
      <c r="A100" s="991" t="s">
        <v>225</v>
      </c>
      <c r="B100" s="992"/>
      <c r="C100" s="992"/>
      <c r="D100" s="992"/>
      <c r="E100" s="996"/>
      <c r="F100" s="991" t="s">
        <v>240</v>
      </c>
      <c r="G100" s="992"/>
      <c r="H100" s="992"/>
      <c r="I100" s="992"/>
      <c r="J100" s="992"/>
      <c r="K100" s="995" t="s">
        <v>226</v>
      </c>
      <c r="L100" s="995"/>
      <c r="M100" s="995"/>
      <c r="N100" s="995"/>
      <c r="O100" s="995"/>
      <c r="P100" s="995" t="s">
        <v>226</v>
      </c>
      <c r="Q100" s="995"/>
      <c r="R100" s="995"/>
      <c r="S100" s="995"/>
      <c r="T100" s="995"/>
      <c r="U100" s="992" t="s">
        <v>227</v>
      </c>
      <c r="V100" s="992"/>
      <c r="W100" s="992"/>
      <c r="X100" s="992"/>
      <c r="Y100" s="996"/>
      <c r="Z100" s="997" t="s">
        <v>228</v>
      </c>
      <c r="AA100" s="992"/>
      <c r="AB100" s="992"/>
      <c r="AC100" s="968" t="s">
        <v>342</v>
      </c>
      <c r="AD100" s="969"/>
      <c r="AE100" s="970"/>
      <c r="AF100" s="992" t="s">
        <v>229</v>
      </c>
      <c r="AG100" s="992"/>
      <c r="AH100" s="996"/>
      <c r="AI100" s="996" t="s">
        <v>316</v>
      </c>
      <c r="AJ100" s="1004"/>
      <c r="AK100" s="1005"/>
      <c r="AN100" s="381"/>
      <c r="AP100" s="991" t="s">
        <v>225</v>
      </c>
      <c r="AQ100" s="992"/>
      <c r="AR100" s="992"/>
      <c r="AS100" s="992"/>
      <c r="AT100" s="996"/>
      <c r="AU100" s="991" t="s">
        <v>240</v>
      </c>
      <c r="AV100" s="992"/>
      <c r="AW100" s="992"/>
      <c r="AX100" s="992"/>
      <c r="AY100" s="992"/>
      <c r="AZ100" s="995" t="s">
        <v>226</v>
      </c>
      <c r="BA100" s="995"/>
      <c r="BB100" s="995"/>
      <c r="BC100" s="995"/>
      <c r="BD100" s="995"/>
      <c r="BE100" s="995" t="s">
        <v>226</v>
      </c>
      <c r="BF100" s="995"/>
      <c r="BG100" s="995"/>
      <c r="BH100" s="995"/>
      <c r="BI100" s="995"/>
      <c r="BJ100" s="992" t="s">
        <v>227</v>
      </c>
      <c r="BK100" s="992"/>
      <c r="BL100" s="992"/>
      <c r="BM100" s="992"/>
      <c r="BN100" s="996"/>
      <c r="BO100" s="997" t="s">
        <v>228</v>
      </c>
      <c r="BP100" s="992"/>
      <c r="BQ100" s="992"/>
      <c r="BR100" s="968" t="s">
        <v>342</v>
      </c>
      <c r="BS100" s="969"/>
      <c r="BT100" s="970"/>
      <c r="BU100" s="992" t="s">
        <v>229</v>
      </c>
      <c r="BV100" s="992"/>
      <c r="BW100" s="996"/>
      <c r="BX100" s="996" t="s">
        <v>316</v>
      </c>
      <c r="BY100" s="1004"/>
      <c r="BZ100" s="1005"/>
    </row>
    <row r="101" spans="1:78" ht="15.6" customHeight="1" thickBot="1" x14ac:dyDescent="0.25">
      <c r="A101" s="993"/>
      <c r="B101" s="994"/>
      <c r="C101" s="994"/>
      <c r="D101" s="994"/>
      <c r="E101" s="1003"/>
      <c r="F101" s="993"/>
      <c r="G101" s="994"/>
      <c r="H101" s="994"/>
      <c r="I101" s="994"/>
      <c r="J101" s="994"/>
      <c r="K101" s="994" t="s">
        <v>29</v>
      </c>
      <c r="L101" s="994"/>
      <c r="M101" s="994"/>
      <c r="N101" s="994"/>
      <c r="O101" s="994"/>
      <c r="P101" s="994" t="s">
        <v>239</v>
      </c>
      <c r="Q101" s="994"/>
      <c r="R101" s="994"/>
      <c r="S101" s="994"/>
      <c r="T101" s="994"/>
      <c r="U101" s="994" t="s">
        <v>239</v>
      </c>
      <c r="V101" s="994"/>
      <c r="W101" s="994"/>
      <c r="X101" s="994"/>
      <c r="Y101" s="1003"/>
      <c r="Z101" s="1024" t="s">
        <v>230</v>
      </c>
      <c r="AA101" s="994"/>
      <c r="AB101" s="994"/>
      <c r="AC101" s="971" t="s">
        <v>229</v>
      </c>
      <c r="AD101" s="972"/>
      <c r="AE101" s="973"/>
      <c r="AF101" s="994"/>
      <c r="AG101" s="994"/>
      <c r="AH101" s="1003"/>
      <c r="AI101" s="1007" t="s">
        <v>229</v>
      </c>
      <c r="AJ101" s="1008"/>
      <c r="AK101" s="1009"/>
      <c r="AN101" s="381"/>
      <c r="AP101" s="993"/>
      <c r="AQ101" s="994"/>
      <c r="AR101" s="994"/>
      <c r="AS101" s="994"/>
      <c r="AT101" s="1003"/>
      <c r="AU101" s="993"/>
      <c r="AV101" s="994"/>
      <c r="AW101" s="994"/>
      <c r="AX101" s="994"/>
      <c r="AY101" s="994"/>
      <c r="AZ101" s="994" t="s">
        <v>29</v>
      </c>
      <c r="BA101" s="994"/>
      <c r="BB101" s="994"/>
      <c r="BC101" s="994"/>
      <c r="BD101" s="994"/>
      <c r="BE101" s="994" t="s">
        <v>239</v>
      </c>
      <c r="BF101" s="994"/>
      <c r="BG101" s="994"/>
      <c r="BH101" s="994"/>
      <c r="BI101" s="994"/>
      <c r="BJ101" s="994" t="s">
        <v>239</v>
      </c>
      <c r="BK101" s="994"/>
      <c r="BL101" s="994"/>
      <c r="BM101" s="994"/>
      <c r="BN101" s="1003"/>
      <c r="BO101" s="1024" t="s">
        <v>230</v>
      </c>
      <c r="BP101" s="994"/>
      <c r="BQ101" s="994"/>
      <c r="BR101" s="971" t="s">
        <v>229</v>
      </c>
      <c r="BS101" s="972"/>
      <c r="BT101" s="973"/>
      <c r="BU101" s="994"/>
      <c r="BV101" s="994"/>
      <c r="BW101" s="1003"/>
      <c r="BX101" s="1007" t="s">
        <v>229</v>
      </c>
      <c r="BY101" s="1008"/>
      <c r="BZ101" s="1009"/>
    </row>
    <row r="102" spans="1:78" ht="24" customHeight="1" x14ac:dyDescent="0.2">
      <c r="A102" s="966" t="s">
        <v>231</v>
      </c>
      <c r="B102" s="1016"/>
      <c r="C102" s="1016"/>
      <c r="D102" s="1016"/>
      <c r="E102" s="962"/>
      <c r="F102" s="966" t="str">
        <f>IF($F$6="","",IF($F$6=100,"100"))</f>
        <v>100</v>
      </c>
      <c r="G102" s="1016"/>
      <c r="H102" s="1016"/>
      <c r="I102" s="1016"/>
      <c r="J102" s="1016"/>
      <c r="K102" s="1016">
        <f>IF($F$6="","",IF($F$6=100,国語!$BI$37))</f>
        <v>0</v>
      </c>
      <c r="L102" s="1016"/>
      <c r="M102" s="1016"/>
      <c r="N102" s="1016"/>
      <c r="O102" s="1016"/>
      <c r="P102" s="1016">
        <f>K102</f>
        <v>0</v>
      </c>
      <c r="Q102" s="1016"/>
      <c r="R102" s="1016"/>
      <c r="S102" s="1016"/>
      <c r="T102" s="1016"/>
      <c r="U102" s="1017">
        <f>$U$6</f>
        <v>59.9</v>
      </c>
      <c r="V102" s="1017"/>
      <c r="W102" s="1017"/>
      <c r="X102" s="1017"/>
      <c r="Y102" s="1018"/>
      <c r="Z102" s="1019" t="str">
        <f>IF(AND(K102&gt;=0,K102&lt;=30,$F$6&gt;0),"〇"," ")</f>
        <v>〇</v>
      </c>
      <c r="AA102" s="999"/>
      <c r="AB102" s="1000"/>
      <c r="AC102" s="998" t="str">
        <f>IF(AND(K102&gt;=31,K102&lt;=50,$F$6&gt;0),"〇"," ")</f>
        <v xml:space="preserve"> </v>
      </c>
      <c r="AD102" s="999"/>
      <c r="AE102" s="1000"/>
      <c r="AF102" s="998" t="str">
        <f>IF(AND(K102&gt;=51,K102&lt;=68,$F$6&gt;0),"〇"," ")</f>
        <v xml:space="preserve"> </v>
      </c>
      <c r="AG102" s="999"/>
      <c r="AH102" s="1000"/>
      <c r="AI102" s="998" t="str">
        <f>IF(AND(K102&gt;=69,$F$6&gt;0),"〇"," ")</f>
        <v xml:space="preserve"> </v>
      </c>
      <c r="AJ102" s="999"/>
      <c r="AK102" s="1006"/>
      <c r="AN102" s="381"/>
      <c r="AP102" s="966" t="s">
        <v>231</v>
      </c>
      <c r="AQ102" s="1016"/>
      <c r="AR102" s="1016"/>
      <c r="AS102" s="1016"/>
      <c r="AT102" s="962"/>
      <c r="AU102" s="966" t="str">
        <f>IF($F$6="","",IF($F$6=100,"100"))</f>
        <v>100</v>
      </c>
      <c r="AV102" s="1016"/>
      <c r="AW102" s="1016"/>
      <c r="AX102" s="1016"/>
      <c r="AY102" s="1016"/>
      <c r="AZ102" s="1016">
        <f>IF($F$6="","",IF($F$6=100,国語!$BI$38))</f>
        <v>0</v>
      </c>
      <c r="BA102" s="1016"/>
      <c r="BB102" s="1016"/>
      <c r="BC102" s="1016"/>
      <c r="BD102" s="1016"/>
      <c r="BE102" s="1016">
        <f>AZ102</f>
        <v>0</v>
      </c>
      <c r="BF102" s="1016"/>
      <c r="BG102" s="1016"/>
      <c r="BH102" s="1016"/>
      <c r="BI102" s="1016"/>
      <c r="BJ102" s="1017">
        <f>$U$6</f>
        <v>59.9</v>
      </c>
      <c r="BK102" s="1017"/>
      <c r="BL102" s="1017"/>
      <c r="BM102" s="1017"/>
      <c r="BN102" s="1018"/>
      <c r="BO102" s="1019" t="str">
        <f>IF(AND(AZ102&gt;=0,AZ102&lt;=30,$F$6&gt;0),"〇"," ")</f>
        <v>〇</v>
      </c>
      <c r="BP102" s="999"/>
      <c r="BQ102" s="1000"/>
      <c r="BR102" s="998" t="str">
        <f>IF(AND(AZ102&gt;=31,AZ102&lt;=50,$F$6&gt;0),"〇"," ")</f>
        <v xml:space="preserve"> </v>
      </c>
      <c r="BS102" s="999"/>
      <c r="BT102" s="1000"/>
      <c r="BU102" s="998" t="str">
        <f>IF(AND(AZ102&gt;=51,AZ102&lt;=68,$F$6&gt;0),"〇"," ")</f>
        <v xml:space="preserve"> </v>
      </c>
      <c r="BV102" s="999"/>
      <c r="BW102" s="1000"/>
      <c r="BX102" s="998" t="str">
        <f>IF(AND(AZ102&gt;=69,$F$6&gt;0),"〇"," ")</f>
        <v xml:space="preserve"> </v>
      </c>
      <c r="BY102" s="999"/>
      <c r="BZ102" s="1006"/>
    </row>
    <row r="103" spans="1:78" ht="24" customHeight="1" x14ac:dyDescent="0.2">
      <c r="A103" s="1001" t="s">
        <v>232</v>
      </c>
      <c r="B103" s="1002"/>
      <c r="C103" s="1002"/>
      <c r="D103" s="1002"/>
      <c r="E103" s="1021"/>
      <c r="F103" s="1001" t="str">
        <f>IF($F$7="","",IF($F$7=100,"100"))</f>
        <v>100</v>
      </c>
      <c r="G103" s="1002"/>
      <c r="H103" s="1002"/>
      <c r="I103" s="1002"/>
      <c r="J103" s="1002"/>
      <c r="K103" s="1002">
        <f>IF($F$7="","",IF($F$7=100,社会!$BL$37))</f>
        <v>0</v>
      </c>
      <c r="L103" s="1002"/>
      <c r="M103" s="1002"/>
      <c r="N103" s="1002"/>
      <c r="O103" s="1002"/>
      <c r="P103" s="1002">
        <f t="shared" ref="P103:P105" si="14">K103</f>
        <v>0</v>
      </c>
      <c r="Q103" s="1002"/>
      <c r="R103" s="1002"/>
      <c r="S103" s="1002"/>
      <c r="T103" s="1002"/>
      <c r="U103" s="987">
        <f>$U$7</f>
        <v>74.8</v>
      </c>
      <c r="V103" s="987"/>
      <c r="W103" s="987"/>
      <c r="X103" s="987"/>
      <c r="Y103" s="988"/>
      <c r="Z103" s="989" t="str">
        <f>IF(AND(K103&gt;=0,K103&lt;=47,$F$7&gt;0),"〇"," ")</f>
        <v>〇</v>
      </c>
      <c r="AA103" s="975"/>
      <c r="AB103" s="990"/>
      <c r="AC103" s="974" t="str">
        <f>IF(AND(K103&gt;=48,K103&lt;=65,$F$7&gt;0),"〇"," ")</f>
        <v xml:space="preserve"> </v>
      </c>
      <c r="AD103" s="975"/>
      <c r="AE103" s="990"/>
      <c r="AF103" s="974" t="str">
        <f>IF(AND(K103&gt;=66,K103&lt;=83,$F$7&gt;0),"〇"," ")</f>
        <v xml:space="preserve"> </v>
      </c>
      <c r="AG103" s="975"/>
      <c r="AH103" s="990"/>
      <c r="AI103" s="974" t="str">
        <f>IF(AND(K103&gt;=84,$F$7&gt;0),"〇"," ")</f>
        <v xml:space="preserve"> </v>
      </c>
      <c r="AJ103" s="975"/>
      <c r="AK103" s="976"/>
      <c r="AN103" s="381"/>
      <c r="AP103" s="1001" t="s">
        <v>232</v>
      </c>
      <c r="AQ103" s="1002"/>
      <c r="AR103" s="1002"/>
      <c r="AS103" s="1002"/>
      <c r="AT103" s="1021"/>
      <c r="AU103" s="1001" t="str">
        <f>IF($F$7="","",IF($F$7=100,"100"))</f>
        <v>100</v>
      </c>
      <c r="AV103" s="1002"/>
      <c r="AW103" s="1002"/>
      <c r="AX103" s="1002"/>
      <c r="AY103" s="1002"/>
      <c r="AZ103" s="1002">
        <f>IF($F$7="","",IF($F$7=100,社会!$BL$38))</f>
        <v>0</v>
      </c>
      <c r="BA103" s="1002"/>
      <c r="BB103" s="1002"/>
      <c r="BC103" s="1002"/>
      <c r="BD103" s="1002"/>
      <c r="BE103" s="1002">
        <f t="shared" ref="BE103:BE105" si="15">AZ103</f>
        <v>0</v>
      </c>
      <c r="BF103" s="1002"/>
      <c r="BG103" s="1002"/>
      <c r="BH103" s="1002"/>
      <c r="BI103" s="1002"/>
      <c r="BJ103" s="987">
        <f>$U$7</f>
        <v>74.8</v>
      </c>
      <c r="BK103" s="987"/>
      <c r="BL103" s="987"/>
      <c r="BM103" s="987"/>
      <c r="BN103" s="988"/>
      <c r="BO103" s="989" t="str">
        <f>IF(AND(AZ103&gt;=0,AZ103&lt;=47,$F$7&gt;0),"〇"," ")</f>
        <v>〇</v>
      </c>
      <c r="BP103" s="975"/>
      <c r="BQ103" s="990"/>
      <c r="BR103" s="974" t="str">
        <f>IF(AND(AZ103&gt;=48,AZ103&lt;=65,$F$7&gt;0),"〇"," ")</f>
        <v xml:space="preserve"> </v>
      </c>
      <c r="BS103" s="975"/>
      <c r="BT103" s="990"/>
      <c r="BU103" s="974" t="str">
        <f>IF(AND(AZ103&gt;=66,AZ103&lt;=83,$F$7&gt;0),"〇"," ")</f>
        <v xml:space="preserve"> </v>
      </c>
      <c r="BV103" s="975"/>
      <c r="BW103" s="990"/>
      <c r="BX103" s="974" t="str">
        <f>IF(AND(AZ103&gt;=84,$F$7&gt;0),"〇"," ")</f>
        <v xml:space="preserve"> </v>
      </c>
      <c r="BY103" s="975"/>
      <c r="BZ103" s="976"/>
    </row>
    <row r="104" spans="1:78" ht="24" customHeight="1" x14ac:dyDescent="0.2">
      <c r="A104" s="1001" t="s">
        <v>233</v>
      </c>
      <c r="B104" s="1002"/>
      <c r="C104" s="1002"/>
      <c r="D104" s="1002"/>
      <c r="E104" s="1021"/>
      <c r="F104" s="1001" t="str">
        <f>IF($F$8="","",IF($F$8=100,"100"))</f>
        <v>100</v>
      </c>
      <c r="G104" s="1002"/>
      <c r="H104" s="1002"/>
      <c r="I104" s="1002"/>
      <c r="J104" s="1002"/>
      <c r="K104" s="1002">
        <f>IF($F$8="","",IF($F$8=100,算数!$BF$37))</f>
        <v>0</v>
      </c>
      <c r="L104" s="1002"/>
      <c r="M104" s="1002"/>
      <c r="N104" s="1002"/>
      <c r="O104" s="1002"/>
      <c r="P104" s="1002">
        <f t="shared" si="14"/>
        <v>0</v>
      </c>
      <c r="Q104" s="1002"/>
      <c r="R104" s="1002"/>
      <c r="S104" s="1002"/>
      <c r="T104" s="1002"/>
      <c r="U104" s="987">
        <f>$U$8</f>
        <v>66.5</v>
      </c>
      <c r="V104" s="987"/>
      <c r="W104" s="987"/>
      <c r="X104" s="987"/>
      <c r="Y104" s="988"/>
      <c r="Z104" s="989" t="str">
        <f>IF(AND(K104&gt;=0,K104&lt;=28,$F$8&gt;0),"〇"," ")</f>
        <v>〇</v>
      </c>
      <c r="AA104" s="975"/>
      <c r="AB104" s="990"/>
      <c r="AC104" s="974" t="str">
        <f>IF(AND(K104&gt;=29,K104&lt;=54,$F$8&gt;0),"〇"," ")</f>
        <v xml:space="preserve"> </v>
      </c>
      <c r="AD104" s="975"/>
      <c r="AE104" s="990"/>
      <c r="AF104" s="974" t="str">
        <f>IF(AND(K104&gt;=55,K104&lt;=77,$F$8&gt;0),"〇"," ")</f>
        <v xml:space="preserve"> </v>
      </c>
      <c r="AG104" s="975"/>
      <c r="AH104" s="990"/>
      <c r="AI104" s="974" t="str">
        <f>IF(AND(K104&gt;=78,$F$8&gt;0),"〇"," ")</f>
        <v xml:space="preserve"> </v>
      </c>
      <c r="AJ104" s="975"/>
      <c r="AK104" s="976"/>
      <c r="AN104" s="381"/>
      <c r="AP104" s="1001" t="s">
        <v>233</v>
      </c>
      <c r="AQ104" s="1002"/>
      <c r="AR104" s="1002"/>
      <c r="AS104" s="1002"/>
      <c r="AT104" s="1021"/>
      <c r="AU104" s="1001" t="str">
        <f>IF($F$8="","",IF($F$8=100,"100"))</f>
        <v>100</v>
      </c>
      <c r="AV104" s="1002"/>
      <c r="AW104" s="1002"/>
      <c r="AX104" s="1002"/>
      <c r="AY104" s="1002"/>
      <c r="AZ104" s="1002">
        <f>IF($F$8="","",IF($F$8=100,算数!$BF$38))</f>
        <v>0</v>
      </c>
      <c r="BA104" s="1002"/>
      <c r="BB104" s="1002"/>
      <c r="BC104" s="1002"/>
      <c r="BD104" s="1002"/>
      <c r="BE104" s="1002">
        <f t="shared" si="15"/>
        <v>0</v>
      </c>
      <c r="BF104" s="1002"/>
      <c r="BG104" s="1002"/>
      <c r="BH104" s="1002"/>
      <c r="BI104" s="1002"/>
      <c r="BJ104" s="987">
        <f>$U$8</f>
        <v>66.5</v>
      </c>
      <c r="BK104" s="987"/>
      <c r="BL104" s="987"/>
      <c r="BM104" s="987"/>
      <c r="BN104" s="988"/>
      <c r="BO104" s="989" t="str">
        <f>IF(AND(AZ104&gt;=0,AZ104&lt;=28,$F$8&gt;0),"〇"," ")</f>
        <v>〇</v>
      </c>
      <c r="BP104" s="975"/>
      <c r="BQ104" s="990"/>
      <c r="BR104" s="974" t="str">
        <f>IF(AND(AZ104&gt;=29,AZ104&lt;=54,$F$8&gt;0),"〇"," ")</f>
        <v xml:space="preserve"> </v>
      </c>
      <c r="BS104" s="975"/>
      <c r="BT104" s="990"/>
      <c r="BU104" s="974" t="str">
        <f>IF(AND(AZ104&gt;=55,AZ104&lt;=77,$F$8&gt;0),"〇"," ")</f>
        <v xml:space="preserve"> </v>
      </c>
      <c r="BV104" s="975"/>
      <c r="BW104" s="990"/>
      <c r="BX104" s="974" t="str">
        <f>IF(AND(AZ104&gt;=78,$F$8&gt;0),"〇"," ")</f>
        <v xml:space="preserve"> </v>
      </c>
      <c r="BY104" s="975"/>
      <c r="BZ104" s="976"/>
    </row>
    <row r="105" spans="1:78" ht="24" customHeight="1" thickBot="1" x14ac:dyDescent="0.25">
      <c r="A105" s="1022" t="s">
        <v>234</v>
      </c>
      <c r="B105" s="1015"/>
      <c r="C105" s="1015"/>
      <c r="D105" s="1015"/>
      <c r="E105" s="1023"/>
      <c r="F105" s="1001" t="str">
        <f>IF($F$9="","",IF($F$9=100,"100"))</f>
        <v>100</v>
      </c>
      <c r="G105" s="1002"/>
      <c r="H105" s="1002"/>
      <c r="I105" s="1002"/>
      <c r="J105" s="1002"/>
      <c r="K105" s="1015">
        <f>IF($F$9="","",IF($F$9=100,理科!$BK$37))</f>
        <v>0</v>
      </c>
      <c r="L105" s="1015"/>
      <c r="M105" s="1015"/>
      <c r="N105" s="1015"/>
      <c r="O105" s="1015"/>
      <c r="P105" s="1002">
        <f t="shared" si="14"/>
        <v>0</v>
      </c>
      <c r="Q105" s="1002"/>
      <c r="R105" s="1002"/>
      <c r="S105" s="1002"/>
      <c r="T105" s="1002"/>
      <c r="U105" s="987">
        <f>$U$9</f>
        <v>80.7</v>
      </c>
      <c r="V105" s="987"/>
      <c r="W105" s="987"/>
      <c r="X105" s="987"/>
      <c r="Y105" s="988"/>
      <c r="Z105" s="989" t="str">
        <f>IF(AND(K105&gt;=0,K105&lt;=54,$F$9&gt;0),"〇"," ")</f>
        <v>〇</v>
      </c>
      <c r="AA105" s="975"/>
      <c r="AB105" s="990"/>
      <c r="AC105" s="974" t="str">
        <f>IF(AND(K105&gt;=55,K105&lt;=72,$F$9&gt;0),"〇"," ")</f>
        <v xml:space="preserve"> </v>
      </c>
      <c r="AD105" s="975"/>
      <c r="AE105" s="990"/>
      <c r="AF105" s="974" t="str">
        <f>IF(AND(K105&gt;=73,K105&lt;=88,$F$9&gt;0),"〇"," ")</f>
        <v xml:space="preserve"> </v>
      </c>
      <c r="AG105" s="975"/>
      <c r="AH105" s="990"/>
      <c r="AI105" s="977" t="str">
        <f>IF(AND(K105&gt;=89,$F$9&gt;0),"〇"," ")</f>
        <v xml:space="preserve"> </v>
      </c>
      <c r="AJ105" s="978"/>
      <c r="AK105" s="979"/>
      <c r="AN105" s="381"/>
      <c r="AP105" s="1022" t="s">
        <v>234</v>
      </c>
      <c r="AQ105" s="1015"/>
      <c r="AR105" s="1015"/>
      <c r="AS105" s="1015"/>
      <c r="AT105" s="1023"/>
      <c r="AU105" s="1013" t="str">
        <f>IF($F$9="","",IF($F$9=100,"100"))</f>
        <v>100</v>
      </c>
      <c r="AV105" s="1014"/>
      <c r="AW105" s="1014"/>
      <c r="AX105" s="1014"/>
      <c r="AY105" s="1014"/>
      <c r="AZ105" s="1015">
        <f>IF($F$9="","",IF($F$9=100,理科!$BK$38))</f>
        <v>0</v>
      </c>
      <c r="BA105" s="1015"/>
      <c r="BB105" s="1015"/>
      <c r="BC105" s="1015"/>
      <c r="BD105" s="1015"/>
      <c r="BE105" s="1002">
        <f t="shared" si="15"/>
        <v>0</v>
      </c>
      <c r="BF105" s="1002"/>
      <c r="BG105" s="1002"/>
      <c r="BH105" s="1002"/>
      <c r="BI105" s="1002"/>
      <c r="BJ105" s="987">
        <f>$U$9</f>
        <v>80.7</v>
      </c>
      <c r="BK105" s="987"/>
      <c r="BL105" s="987"/>
      <c r="BM105" s="987"/>
      <c r="BN105" s="988"/>
      <c r="BO105" s="989" t="str">
        <f>IF(AND(AZ105&gt;=0,AZ105&lt;=54,$F$9&gt;0),"〇"," ")</f>
        <v>〇</v>
      </c>
      <c r="BP105" s="975"/>
      <c r="BQ105" s="990"/>
      <c r="BR105" s="974" t="str">
        <f>IF(AND(AZ105&gt;=55,AZ105&lt;=72,$F$9&gt;0),"〇"," ")</f>
        <v xml:space="preserve"> </v>
      </c>
      <c r="BS105" s="975"/>
      <c r="BT105" s="990"/>
      <c r="BU105" s="974" t="str">
        <f>IF(AND(AZ105&gt;=73,AZ105&lt;=88,$F$9&gt;0),"〇"," ")</f>
        <v xml:space="preserve"> </v>
      </c>
      <c r="BV105" s="975"/>
      <c r="BW105" s="990"/>
      <c r="BX105" s="977" t="str">
        <f>IF(AND(AZ105&gt;=89,$F$9&gt;0),"〇"," ")</f>
        <v xml:space="preserve"> </v>
      </c>
      <c r="BY105" s="978"/>
      <c r="BZ105" s="979"/>
    </row>
    <row r="106" spans="1:78" ht="24" customHeight="1" thickBot="1" x14ac:dyDescent="0.25">
      <c r="A106" s="1010" t="s">
        <v>235</v>
      </c>
      <c r="B106" s="1011"/>
      <c r="C106" s="1011"/>
      <c r="D106" s="1011"/>
      <c r="E106" s="1020"/>
      <c r="F106" s="1010">
        <f>SUM($F$6:$F$9)</f>
        <v>400</v>
      </c>
      <c r="G106" s="1011"/>
      <c r="H106" s="1011"/>
      <c r="I106" s="1011"/>
      <c r="J106" s="1011"/>
      <c r="K106" s="1011">
        <f>SUM(K102:K105)</f>
        <v>0</v>
      </c>
      <c r="L106" s="1011"/>
      <c r="M106" s="1011"/>
      <c r="N106" s="1011"/>
      <c r="O106" s="1011"/>
      <c r="P106" s="1012">
        <f>K106/F106*100</f>
        <v>0</v>
      </c>
      <c r="Q106" s="1012"/>
      <c r="R106" s="1012"/>
      <c r="S106" s="1012"/>
      <c r="T106" s="1012"/>
      <c r="U106" s="983"/>
      <c r="V106" s="983"/>
      <c r="W106" s="983"/>
      <c r="X106" s="983"/>
      <c r="Y106" s="980"/>
      <c r="Z106" s="984"/>
      <c r="AA106" s="983"/>
      <c r="AB106" s="983"/>
      <c r="AC106" s="983"/>
      <c r="AD106" s="983"/>
      <c r="AE106" s="983"/>
      <c r="AF106" s="983"/>
      <c r="AG106" s="983"/>
      <c r="AH106" s="980"/>
      <c r="AI106" s="980"/>
      <c r="AJ106" s="981"/>
      <c r="AK106" s="982"/>
      <c r="AN106" s="381"/>
      <c r="AP106" s="1010" t="s">
        <v>235</v>
      </c>
      <c r="AQ106" s="1011"/>
      <c r="AR106" s="1011"/>
      <c r="AS106" s="1011"/>
      <c r="AT106" s="1020"/>
      <c r="AU106" s="1010">
        <f>SUM($F$6:$F$9)</f>
        <v>400</v>
      </c>
      <c r="AV106" s="1011"/>
      <c r="AW106" s="1011"/>
      <c r="AX106" s="1011"/>
      <c r="AY106" s="1011"/>
      <c r="AZ106" s="1011">
        <f>SUM(AZ102:AZ105)</f>
        <v>0</v>
      </c>
      <c r="BA106" s="1011"/>
      <c r="BB106" s="1011"/>
      <c r="BC106" s="1011"/>
      <c r="BD106" s="1011"/>
      <c r="BE106" s="1012">
        <f>AZ106/AU106*100</f>
        <v>0</v>
      </c>
      <c r="BF106" s="1012"/>
      <c r="BG106" s="1012"/>
      <c r="BH106" s="1012"/>
      <c r="BI106" s="1012"/>
      <c r="BJ106" s="983"/>
      <c r="BK106" s="983"/>
      <c r="BL106" s="983"/>
      <c r="BM106" s="983"/>
      <c r="BN106" s="980"/>
      <c r="BO106" s="984"/>
      <c r="BP106" s="983"/>
      <c r="BQ106" s="983"/>
      <c r="BR106" s="983"/>
      <c r="BS106" s="983"/>
      <c r="BT106" s="983"/>
      <c r="BU106" s="983"/>
      <c r="BV106" s="983"/>
      <c r="BW106" s="980"/>
      <c r="BX106" s="980"/>
      <c r="BY106" s="981"/>
      <c r="BZ106" s="982"/>
    </row>
    <row r="107" spans="1:78" ht="24" customHeight="1" x14ac:dyDescent="0.2">
      <c r="A107" s="327"/>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N107" s="381"/>
    </row>
    <row r="108" spans="1:78" ht="19.8" x14ac:dyDescent="0.2">
      <c r="A108" s="327"/>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N108" s="381"/>
    </row>
    <row r="109" spans="1:78" ht="19.8" x14ac:dyDescent="0.2">
      <c r="A109" s="327"/>
      <c r="B109" s="965" t="s">
        <v>220</v>
      </c>
      <c r="C109" s="965"/>
      <c r="D109" s="965"/>
      <c r="E109" s="965"/>
      <c r="F109" s="965"/>
      <c r="G109" s="965"/>
      <c r="H109" s="965"/>
      <c r="I109" s="965"/>
      <c r="J109" s="965"/>
      <c r="K109" s="965"/>
      <c r="L109" s="965"/>
      <c r="M109" s="965"/>
      <c r="N109" s="965"/>
      <c r="O109" s="965"/>
      <c r="P109" s="965"/>
      <c r="Q109" s="965"/>
      <c r="R109" s="965"/>
      <c r="S109" s="327"/>
      <c r="T109" s="327"/>
      <c r="U109" s="327"/>
      <c r="V109" s="327"/>
      <c r="W109" s="327"/>
      <c r="X109" s="327"/>
      <c r="Y109" s="327"/>
      <c r="Z109" s="327"/>
      <c r="AA109" s="327"/>
      <c r="AB109" s="327"/>
      <c r="AC109" s="327"/>
      <c r="AD109" s="327"/>
      <c r="AE109" s="327"/>
      <c r="AF109" s="327"/>
      <c r="AG109" s="327"/>
      <c r="AH109" s="327"/>
      <c r="AI109" s="327"/>
      <c r="AJ109" s="327"/>
      <c r="AK109" s="327"/>
      <c r="AN109" s="381"/>
      <c r="AP109" s="327"/>
      <c r="AQ109" s="965" t="s">
        <v>220</v>
      </c>
      <c r="AR109" s="965"/>
      <c r="AS109" s="965"/>
      <c r="AT109" s="965"/>
      <c r="AU109" s="965"/>
      <c r="AV109" s="965"/>
      <c r="AW109" s="965"/>
      <c r="AX109" s="965"/>
      <c r="AY109" s="965"/>
      <c r="AZ109" s="965"/>
      <c r="BA109" s="965"/>
      <c r="BB109" s="965"/>
      <c r="BC109" s="965"/>
      <c r="BD109" s="965"/>
      <c r="BE109" s="965"/>
      <c r="BF109" s="965"/>
      <c r="BG109" s="965"/>
      <c r="BH109" s="327"/>
      <c r="BI109" s="327"/>
      <c r="BJ109" s="327"/>
      <c r="BK109" s="327"/>
      <c r="BL109" s="327"/>
      <c r="BM109" s="327"/>
      <c r="BN109" s="327"/>
      <c r="BO109" s="327"/>
      <c r="BP109" s="327"/>
      <c r="BQ109" s="327"/>
      <c r="BR109" s="327"/>
      <c r="BS109" s="327"/>
      <c r="BT109" s="327"/>
      <c r="BU109" s="327"/>
      <c r="BV109" s="327"/>
      <c r="BW109" s="327"/>
    </row>
    <row r="110" spans="1:78" ht="21.6" customHeight="1" x14ac:dyDescent="0.2">
      <c r="A110" s="965"/>
      <c r="B110" s="965"/>
      <c r="C110" s="327"/>
      <c r="D110" s="327"/>
      <c r="E110" s="327"/>
      <c r="F110" s="327"/>
      <c r="G110" s="327"/>
      <c r="H110" s="327"/>
      <c r="I110" s="327"/>
      <c r="J110" s="327"/>
      <c r="K110" s="1025" t="s">
        <v>221</v>
      </c>
      <c r="L110" s="1025"/>
      <c r="M110" s="1025"/>
      <c r="N110" s="1025"/>
      <c r="O110" s="1025"/>
      <c r="P110" s="1025"/>
      <c r="Q110" s="1025"/>
      <c r="R110" s="1025"/>
      <c r="S110" s="1025"/>
      <c r="T110" s="1025"/>
      <c r="U110" s="1025"/>
      <c r="V110" s="1025"/>
      <c r="W110" s="327"/>
      <c r="X110" s="327"/>
      <c r="Y110" s="327"/>
      <c r="Z110" s="327"/>
      <c r="AA110" s="327"/>
      <c r="AB110" s="327"/>
      <c r="AC110" s="327"/>
      <c r="AD110" s="327"/>
      <c r="AE110" s="327"/>
      <c r="AF110" s="327"/>
      <c r="AG110" s="327"/>
      <c r="AH110" s="327"/>
      <c r="AI110" s="327"/>
      <c r="AJ110" s="327"/>
      <c r="AK110" s="327"/>
      <c r="AN110" s="381"/>
      <c r="AP110" s="965"/>
      <c r="AQ110" s="965"/>
      <c r="AR110" s="327"/>
      <c r="AS110" s="327"/>
      <c r="AT110" s="327"/>
      <c r="AU110" s="327"/>
      <c r="AV110" s="327"/>
      <c r="AW110" s="327"/>
      <c r="AX110" s="327"/>
      <c r="AY110" s="327"/>
      <c r="AZ110" s="1025" t="s">
        <v>221</v>
      </c>
      <c r="BA110" s="1025"/>
      <c r="BB110" s="1025"/>
      <c r="BC110" s="1025"/>
      <c r="BD110" s="1025"/>
      <c r="BE110" s="1025"/>
      <c r="BF110" s="1025"/>
      <c r="BG110" s="1025"/>
      <c r="BH110" s="1025"/>
      <c r="BI110" s="1025"/>
      <c r="BJ110" s="1025"/>
      <c r="BK110" s="1025"/>
      <c r="BL110" s="327"/>
      <c r="BM110" s="327"/>
      <c r="BN110" s="327"/>
      <c r="BO110" s="327"/>
      <c r="BP110" s="327"/>
      <c r="BQ110" s="327"/>
      <c r="BR110" s="327"/>
      <c r="BS110" s="327"/>
      <c r="BT110" s="327"/>
      <c r="BU110" s="327"/>
      <c r="BV110" s="327"/>
      <c r="BW110" s="327"/>
    </row>
    <row r="111" spans="1:78" ht="24" customHeight="1" thickBot="1" x14ac:dyDescent="0.25">
      <c r="A111" s="330"/>
      <c r="B111" s="330"/>
      <c r="C111" s="330"/>
      <c r="D111" s="330"/>
      <c r="E111" s="330"/>
      <c r="F111" s="330"/>
      <c r="G111" s="330"/>
      <c r="H111" s="330"/>
      <c r="I111" s="330"/>
      <c r="J111" s="330"/>
      <c r="K111" s="330"/>
      <c r="L111" s="985" t="s">
        <v>236</v>
      </c>
      <c r="M111" s="985"/>
      <c r="N111" s="985"/>
      <c r="O111" s="985">
        <f>$O$3</f>
        <v>1</v>
      </c>
      <c r="P111" s="985"/>
      <c r="Q111" s="379" t="s">
        <v>222</v>
      </c>
      <c r="R111" s="380"/>
      <c r="S111" s="985">
        <f>国語!$A$39</f>
        <v>17</v>
      </c>
      <c r="T111" s="985"/>
      <c r="U111" s="379" t="s">
        <v>223</v>
      </c>
      <c r="V111" s="380"/>
      <c r="W111" s="985" t="s">
        <v>224</v>
      </c>
      <c r="X111" s="985"/>
      <c r="Y111" s="985"/>
      <c r="Z111" s="135"/>
      <c r="AA111" s="986">
        <f>国語!$B$39</f>
        <v>0</v>
      </c>
      <c r="AB111" s="986"/>
      <c r="AC111" s="986"/>
      <c r="AD111" s="986"/>
      <c r="AE111" s="986"/>
      <c r="AF111" s="986"/>
      <c r="AG111" s="986"/>
      <c r="AH111" s="986"/>
      <c r="AI111" s="403"/>
      <c r="AJ111" s="403"/>
      <c r="AK111" s="403"/>
      <c r="AN111" s="381"/>
      <c r="AP111" s="330"/>
      <c r="AQ111" s="330"/>
      <c r="AR111" s="330"/>
      <c r="AS111" s="330"/>
      <c r="AT111" s="330"/>
      <c r="AU111" s="330"/>
      <c r="AV111" s="330"/>
      <c r="AW111" s="330"/>
      <c r="AX111" s="330"/>
      <c r="AY111" s="330"/>
      <c r="AZ111" s="330"/>
      <c r="BA111" s="985" t="s">
        <v>236</v>
      </c>
      <c r="BB111" s="985"/>
      <c r="BC111" s="985"/>
      <c r="BD111" s="985">
        <f>$O$3</f>
        <v>1</v>
      </c>
      <c r="BE111" s="985"/>
      <c r="BF111" s="379" t="s">
        <v>222</v>
      </c>
      <c r="BG111" s="380"/>
      <c r="BH111" s="985">
        <f>国語!$A$40</f>
        <v>18</v>
      </c>
      <c r="BI111" s="985"/>
      <c r="BJ111" s="379" t="s">
        <v>223</v>
      </c>
      <c r="BK111" s="380"/>
      <c r="BL111" s="985" t="s">
        <v>224</v>
      </c>
      <c r="BM111" s="985"/>
      <c r="BN111" s="985"/>
      <c r="BO111" s="135"/>
      <c r="BP111" s="986">
        <f>国語!$B$40</f>
        <v>0</v>
      </c>
      <c r="BQ111" s="986"/>
      <c r="BR111" s="986"/>
      <c r="BS111" s="986"/>
      <c r="BT111" s="986"/>
      <c r="BU111" s="986"/>
      <c r="BV111" s="986"/>
      <c r="BW111" s="986"/>
    </row>
    <row r="112" spans="1:78" ht="15.6" customHeight="1" x14ac:dyDescent="0.2">
      <c r="A112" s="991" t="s">
        <v>225</v>
      </c>
      <c r="B112" s="992"/>
      <c r="C112" s="992"/>
      <c r="D112" s="992"/>
      <c r="E112" s="996"/>
      <c r="F112" s="991" t="s">
        <v>240</v>
      </c>
      <c r="G112" s="992"/>
      <c r="H112" s="992"/>
      <c r="I112" s="992"/>
      <c r="J112" s="992"/>
      <c r="K112" s="995" t="s">
        <v>226</v>
      </c>
      <c r="L112" s="995"/>
      <c r="M112" s="995"/>
      <c r="N112" s="995"/>
      <c r="O112" s="995"/>
      <c r="P112" s="995" t="s">
        <v>226</v>
      </c>
      <c r="Q112" s="995"/>
      <c r="R112" s="995"/>
      <c r="S112" s="995"/>
      <c r="T112" s="995"/>
      <c r="U112" s="992" t="s">
        <v>227</v>
      </c>
      <c r="V112" s="992"/>
      <c r="W112" s="992"/>
      <c r="X112" s="992"/>
      <c r="Y112" s="996"/>
      <c r="Z112" s="997" t="s">
        <v>228</v>
      </c>
      <c r="AA112" s="992"/>
      <c r="AB112" s="992"/>
      <c r="AC112" s="968" t="s">
        <v>342</v>
      </c>
      <c r="AD112" s="969"/>
      <c r="AE112" s="970"/>
      <c r="AF112" s="992" t="s">
        <v>229</v>
      </c>
      <c r="AG112" s="992"/>
      <c r="AH112" s="996"/>
      <c r="AI112" s="996" t="s">
        <v>316</v>
      </c>
      <c r="AJ112" s="1004"/>
      <c r="AK112" s="1005"/>
      <c r="AN112" s="381"/>
      <c r="AP112" s="991" t="s">
        <v>225</v>
      </c>
      <c r="AQ112" s="992"/>
      <c r="AR112" s="992"/>
      <c r="AS112" s="992"/>
      <c r="AT112" s="996"/>
      <c r="AU112" s="991" t="s">
        <v>240</v>
      </c>
      <c r="AV112" s="992"/>
      <c r="AW112" s="992"/>
      <c r="AX112" s="992"/>
      <c r="AY112" s="992"/>
      <c r="AZ112" s="995" t="s">
        <v>226</v>
      </c>
      <c r="BA112" s="995"/>
      <c r="BB112" s="995"/>
      <c r="BC112" s="995"/>
      <c r="BD112" s="995"/>
      <c r="BE112" s="995" t="s">
        <v>226</v>
      </c>
      <c r="BF112" s="995"/>
      <c r="BG112" s="995"/>
      <c r="BH112" s="995"/>
      <c r="BI112" s="995"/>
      <c r="BJ112" s="992" t="s">
        <v>227</v>
      </c>
      <c r="BK112" s="992"/>
      <c r="BL112" s="992"/>
      <c r="BM112" s="992"/>
      <c r="BN112" s="996"/>
      <c r="BO112" s="997" t="s">
        <v>228</v>
      </c>
      <c r="BP112" s="992"/>
      <c r="BQ112" s="992"/>
      <c r="BR112" s="968" t="s">
        <v>342</v>
      </c>
      <c r="BS112" s="969"/>
      <c r="BT112" s="970"/>
      <c r="BU112" s="992" t="s">
        <v>229</v>
      </c>
      <c r="BV112" s="992"/>
      <c r="BW112" s="996"/>
      <c r="BX112" s="996" t="s">
        <v>316</v>
      </c>
      <c r="BY112" s="1004"/>
      <c r="BZ112" s="1005"/>
    </row>
    <row r="113" spans="1:78" ht="15.6" customHeight="1" thickBot="1" x14ac:dyDescent="0.25">
      <c r="A113" s="993"/>
      <c r="B113" s="994"/>
      <c r="C113" s="994"/>
      <c r="D113" s="994"/>
      <c r="E113" s="1003"/>
      <c r="F113" s="993"/>
      <c r="G113" s="994"/>
      <c r="H113" s="994"/>
      <c r="I113" s="994"/>
      <c r="J113" s="994"/>
      <c r="K113" s="994" t="s">
        <v>29</v>
      </c>
      <c r="L113" s="994"/>
      <c r="M113" s="994"/>
      <c r="N113" s="994"/>
      <c r="O113" s="994"/>
      <c r="P113" s="994" t="s">
        <v>239</v>
      </c>
      <c r="Q113" s="994"/>
      <c r="R113" s="994"/>
      <c r="S113" s="994"/>
      <c r="T113" s="994"/>
      <c r="U113" s="994" t="s">
        <v>239</v>
      </c>
      <c r="V113" s="994"/>
      <c r="W113" s="994"/>
      <c r="X113" s="994"/>
      <c r="Y113" s="1003"/>
      <c r="Z113" s="1024" t="s">
        <v>230</v>
      </c>
      <c r="AA113" s="994"/>
      <c r="AB113" s="994"/>
      <c r="AC113" s="971" t="s">
        <v>229</v>
      </c>
      <c r="AD113" s="972"/>
      <c r="AE113" s="973"/>
      <c r="AF113" s="994"/>
      <c r="AG113" s="994"/>
      <c r="AH113" s="1003"/>
      <c r="AI113" s="1007" t="s">
        <v>229</v>
      </c>
      <c r="AJ113" s="1008"/>
      <c r="AK113" s="1009"/>
      <c r="AN113" s="381"/>
      <c r="AP113" s="993"/>
      <c r="AQ113" s="994"/>
      <c r="AR113" s="994"/>
      <c r="AS113" s="994"/>
      <c r="AT113" s="1003"/>
      <c r="AU113" s="993"/>
      <c r="AV113" s="994"/>
      <c r="AW113" s="994"/>
      <c r="AX113" s="994"/>
      <c r="AY113" s="994"/>
      <c r="AZ113" s="994" t="s">
        <v>29</v>
      </c>
      <c r="BA113" s="994"/>
      <c r="BB113" s="994"/>
      <c r="BC113" s="994"/>
      <c r="BD113" s="994"/>
      <c r="BE113" s="994" t="s">
        <v>239</v>
      </c>
      <c r="BF113" s="994"/>
      <c r="BG113" s="994"/>
      <c r="BH113" s="994"/>
      <c r="BI113" s="994"/>
      <c r="BJ113" s="994" t="s">
        <v>239</v>
      </c>
      <c r="BK113" s="994"/>
      <c r="BL113" s="994"/>
      <c r="BM113" s="994"/>
      <c r="BN113" s="1003"/>
      <c r="BO113" s="1024" t="s">
        <v>230</v>
      </c>
      <c r="BP113" s="994"/>
      <c r="BQ113" s="994"/>
      <c r="BR113" s="971" t="s">
        <v>229</v>
      </c>
      <c r="BS113" s="972"/>
      <c r="BT113" s="973"/>
      <c r="BU113" s="994"/>
      <c r="BV113" s="994"/>
      <c r="BW113" s="1003"/>
      <c r="BX113" s="1007" t="s">
        <v>229</v>
      </c>
      <c r="BY113" s="1008"/>
      <c r="BZ113" s="1009"/>
    </row>
    <row r="114" spans="1:78" ht="24" customHeight="1" x14ac:dyDescent="0.2">
      <c r="A114" s="966" t="s">
        <v>231</v>
      </c>
      <c r="B114" s="1016"/>
      <c r="C114" s="1016"/>
      <c r="D114" s="1016"/>
      <c r="E114" s="962"/>
      <c r="F114" s="966" t="str">
        <f>IF($F$6="","",IF($F$6=100,"100"))</f>
        <v>100</v>
      </c>
      <c r="G114" s="1016"/>
      <c r="H114" s="1016"/>
      <c r="I114" s="1016"/>
      <c r="J114" s="1016"/>
      <c r="K114" s="1016">
        <f>IF($F$6="","",IF($F$6=100,国語!$BI$39))</f>
        <v>0</v>
      </c>
      <c r="L114" s="1016"/>
      <c r="M114" s="1016"/>
      <c r="N114" s="1016"/>
      <c r="O114" s="1016"/>
      <c r="P114" s="1016">
        <f>K114</f>
        <v>0</v>
      </c>
      <c r="Q114" s="1016"/>
      <c r="R114" s="1016"/>
      <c r="S114" s="1016"/>
      <c r="T114" s="1016"/>
      <c r="U114" s="1017">
        <f>$U$6</f>
        <v>59.9</v>
      </c>
      <c r="V114" s="1017"/>
      <c r="W114" s="1017"/>
      <c r="X114" s="1017"/>
      <c r="Y114" s="1018"/>
      <c r="Z114" s="1019" t="str">
        <f>IF(AND(K114&gt;=0,K114&lt;=30,$F$6&gt;0),"〇"," ")</f>
        <v>〇</v>
      </c>
      <c r="AA114" s="999"/>
      <c r="AB114" s="1000"/>
      <c r="AC114" s="998" t="str">
        <f>IF(AND(K114&gt;=31,K114&lt;=50,$F$6&gt;0),"〇"," ")</f>
        <v xml:space="preserve"> </v>
      </c>
      <c r="AD114" s="999"/>
      <c r="AE114" s="1000"/>
      <c r="AF114" s="998" t="str">
        <f>IF(AND(K114&gt;=51,K114&lt;=68,$F$6&gt;0),"〇"," ")</f>
        <v xml:space="preserve"> </v>
      </c>
      <c r="AG114" s="999"/>
      <c r="AH114" s="1000"/>
      <c r="AI114" s="998" t="str">
        <f>IF(AND(K114&gt;=69,$F$6&gt;0),"〇"," ")</f>
        <v xml:space="preserve"> </v>
      </c>
      <c r="AJ114" s="999"/>
      <c r="AK114" s="1006"/>
      <c r="AN114" s="381"/>
      <c r="AP114" s="966" t="s">
        <v>231</v>
      </c>
      <c r="AQ114" s="1016"/>
      <c r="AR114" s="1016"/>
      <c r="AS114" s="1016"/>
      <c r="AT114" s="962"/>
      <c r="AU114" s="966" t="str">
        <f>IF($F$6="","",IF($F$6=100,"100"))</f>
        <v>100</v>
      </c>
      <c r="AV114" s="1016"/>
      <c r="AW114" s="1016"/>
      <c r="AX114" s="1016"/>
      <c r="AY114" s="1016"/>
      <c r="AZ114" s="1016">
        <f>IF($F$6="","",IF($F$6=100,国語!$BI$40))</f>
        <v>0</v>
      </c>
      <c r="BA114" s="1016"/>
      <c r="BB114" s="1016"/>
      <c r="BC114" s="1016"/>
      <c r="BD114" s="1016"/>
      <c r="BE114" s="1016">
        <f>AZ114</f>
        <v>0</v>
      </c>
      <c r="BF114" s="1016"/>
      <c r="BG114" s="1016"/>
      <c r="BH114" s="1016"/>
      <c r="BI114" s="1016"/>
      <c r="BJ114" s="1017">
        <f>$U$6</f>
        <v>59.9</v>
      </c>
      <c r="BK114" s="1017"/>
      <c r="BL114" s="1017"/>
      <c r="BM114" s="1017"/>
      <c r="BN114" s="1018"/>
      <c r="BO114" s="1019" t="str">
        <f>IF(AND(AZ114&gt;=0,AZ114&lt;=30,$F$6&gt;0),"〇"," ")</f>
        <v>〇</v>
      </c>
      <c r="BP114" s="999"/>
      <c r="BQ114" s="1000"/>
      <c r="BR114" s="998" t="str">
        <f>IF(AND(AZ114&gt;=31,AZ114&lt;=50,$F$6&gt;0),"〇"," ")</f>
        <v xml:space="preserve"> </v>
      </c>
      <c r="BS114" s="999"/>
      <c r="BT114" s="1000"/>
      <c r="BU114" s="998" t="str">
        <f>IF(AND(AZ114&gt;=51,AZ114&lt;=68,$F$6&gt;0),"〇"," ")</f>
        <v xml:space="preserve"> </v>
      </c>
      <c r="BV114" s="999"/>
      <c r="BW114" s="1000"/>
      <c r="BX114" s="998" t="str">
        <f>IF(AND(AZ114&gt;=69,$F$6&gt;0),"〇"," ")</f>
        <v xml:space="preserve"> </v>
      </c>
      <c r="BY114" s="999"/>
      <c r="BZ114" s="1006"/>
    </row>
    <row r="115" spans="1:78" ht="24" customHeight="1" x14ac:dyDescent="0.2">
      <c r="A115" s="1001" t="s">
        <v>232</v>
      </c>
      <c r="B115" s="1002"/>
      <c r="C115" s="1002"/>
      <c r="D115" s="1002"/>
      <c r="E115" s="1021"/>
      <c r="F115" s="1001" t="str">
        <f>IF($F$7="","",IF($F$7=100,"100"))</f>
        <v>100</v>
      </c>
      <c r="G115" s="1002"/>
      <c r="H115" s="1002"/>
      <c r="I115" s="1002"/>
      <c r="J115" s="1002"/>
      <c r="K115" s="1002">
        <f>IF($F$7="","",IF($F$7=100,社会!$BL$39))</f>
        <v>0</v>
      </c>
      <c r="L115" s="1002"/>
      <c r="M115" s="1002"/>
      <c r="N115" s="1002"/>
      <c r="O115" s="1002"/>
      <c r="P115" s="1002">
        <f t="shared" ref="P115:P117" si="16">K115</f>
        <v>0</v>
      </c>
      <c r="Q115" s="1002"/>
      <c r="R115" s="1002"/>
      <c r="S115" s="1002"/>
      <c r="T115" s="1002"/>
      <c r="U115" s="987">
        <f>$U$7</f>
        <v>74.8</v>
      </c>
      <c r="V115" s="987"/>
      <c r="W115" s="987"/>
      <c r="X115" s="987"/>
      <c r="Y115" s="988"/>
      <c r="Z115" s="989" t="str">
        <f>IF(AND(K115&gt;=0,K115&lt;=47,$F$7&gt;0),"〇"," ")</f>
        <v>〇</v>
      </c>
      <c r="AA115" s="975"/>
      <c r="AB115" s="990"/>
      <c r="AC115" s="974" t="str">
        <f>IF(AND(K115&gt;=48,K115&lt;=65,$F$7&gt;0),"〇"," ")</f>
        <v xml:space="preserve"> </v>
      </c>
      <c r="AD115" s="975"/>
      <c r="AE115" s="990"/>
      <c r="AF115" s="974" t="str">
        <f>IF(AND(K115&gt;=66,K115&lt;=83,$F$7&gt;0),"〇"," ")</f>
        <v xml:space="preserve"> </v>
      </c>
      <c r="AG115" s="975"/>
      <c r="AH115" s="990"/>
      <c r="AI115" s="974" t="str">
        <f>IF(AND(K115&gt;=84,$F$7&gt;0),"〇"," ")</f>
        <v xml:space="preserve"> </v>
      </c>
      <c r="AJ115" s="975"/>
      <c r="AK115" s="976"/>
      <c r="AN115" s="381"/>
      <c r="AP115" s="1001" t="s">
        <v>232</v>
      </c>
      <c r="AQ115" s="1002"/>
      <c r="AR115" s="1002"/>
      <c r="AS115" s="1002"/>
      <c r="AT115" s="1021"/>
      <c r="AU115" s="1001" t="str">
        <f>IF($F$7="","",IF($F$7=100,"100"))</f>
        <v>100</v>
      </c>
      <c r="AV115" s="1002"/>
      <c r="AW115" s="1002"/>
      <c r="AX115" s="1002"/>
      <c r="AY115" s="1002"/>
      <c r="AZ115" s="1002">
        <f>IF($F$7="","",IF($F$7=100,社会!$BL$40))</f>
        <v>0</v>
      </c>
      <c r="BA115" s="1002"/>
      <c r="BB115" s="1002"/>
      <c r="BC115" s="1002"/>
      <c r="BD115" s="1002"/>
      <c r="BE115" s="1002">
        <f t="shared" ref="BE115:BE117" si="17">AZ115</f>
        <v>0</v>
      </c>
      <c r="BF115" s="1002"/>
      <c r="BG115" s="1002"/>
      <c r="BH115" s="1002"/>
      <c r="BI115" s="1002"/>
      <c r="BJ115" s="987">
        <f>$U$7</f>
        <v>74.8</v>
      </c>
      <c r="BK115" s="987"/>
      <c r="BL115" s="987"/>
      <c r="BM115" s="987"/>
      <c r="BN115" s="988"/>
      <c r="BO115" s="989" t="str">
        <f>IF(AND(AZ115&gt;=0,AZ115&lt;=47,$F$7&gt;0),"〇"," ")</f>
        <v>〇</v>
      </c>
      <c r="BP115" s="975"/>
      <c r="BQ115" s="990"/>
      <c r="BR115" s="974" t="str">
        <f>IF(AND(AZ115&gt;=48,AZ115&lt;=65,$F$7&gt;0),"〇"," ")</f>
        <v xml:space="preserve"> </v>
      </c>
      <c r="BS115" s="975"/>
      <c r="BT115" s="990"/>
      <c r="BU115" s="974" t="str">
        <f>IF(AND(AZ115&gt;=66,AZ115&lt;=83,$F$7&gt;0),"〇"," ")</f>
        <v xml:space="preserve"> </v>
      </c>
      <c r="BV115" s="975"/>
      <c r="BW115" s="990"/>
      <c r="BX115" s="974" t="str">
        <f>IF(AND(AZ115&gt;=84,$F$7&gt;0),"〇"," ")</f>
        <v xml:space="preserve"> </v>
      </c>
      <c r="BY115" s="975"/>
      <c r="BZ115" s="976"/>
    </row>
    <row r="116" spans="1:78" ht="24" customHeight="1" x14ac:dyDescent="0.2">
      <c r="A116" s="1001" t="s">
        <v>233</v>
      </c>
      <c r="B116" s="1002"/>
      <c r="C116" s="1002"/>
      <c r="D116" s="1002"/>
      <c r="E116" s="1021"/>
      <c r="F116" s="1001" t="str">
        <f>IF($F$8="","",IF($F$8=100,"100"))</f>
        <v>100</v>
      </c>
      <c r="G116" s="1002"/>
      <c r="H116" s="1002"/>
      <c r="I116" s="1002"/>
      <c r="J116" s="1002"/>
      <c r="K116" s="1002">
        <f>IF($F$8="","",IF($F$8=100,算数!$BF$39))</f>
        <v>0</v>
      </c>
      <c r="L116" s="1002"/>
      <c r="M116" s="1002"/>
      <c r="N116" s="1002"/>
      <c r="O116" s="1002"/>
      <c r="P116" s="1002">
        <f t="shared" si="16"/>
        <v>0</v>
      </c>
      <c r="Q116" s="1002"/>
      <c r="R116" s="1002"/>
      <c r="S116" s="1002"/>
      <c r="T116" s="1002"/>
      <c r="U116" s="987">
        <f>$U$8</f>
        <v>66.5</v>
      </c>
      <c r="V116" s="987"/>
      <c r="W116" s="987"/>
      <c r="X116" s="987"/>
      <c r="Y116" s="988"/>
      <c r="Z116" s="989" t="str">
        <f>IF(AND(K116&gt;=0,K116&lt;=28,$F$8&gt;0),"〇"," ")</f>
        <v>〇</v>
      </c>
      <c r="AA116" s="975"/>
      <c r="AB116" s="990"/>
      <c r="AC116" s="974" t="str">
        <f>IF(AND(K116&gt;=29,K116&lt;=54,$F$8&gt;0),"〇"," ")</f>
        <v xml:space="preserve"> </v>
      </c>
      <c r="AD116" s="975"/>
      <c r="AE116" s="990"/>
      <c r="AF116" s="974" t="str">
        <f>IF(AND(K116&gt;=55,K116&lt;=77,$F$8&gt;0),"〇"," ")</f>
        <v xml:space="preserve"> </v>
      </c>
      <c r="AG116" s="975"/>
      <c r="AH116" s="990"/>
      <c r="AI116" s="974" t="str">
        <f>IF(AND(K116&gt;=78,$F$8&gt;0),"〇"," ")</f>
        <v xml:space="preserve"> </v>
      </c>
      <c r="AJ116" s="975"/>
      <c r="AK116" s="976"/>
      <c r="AN116" s="381"/>
      <c r="AP116" s="1001" t="s">
        <v>233</v>
      </c>
      <c r="AQ116" s="1002"/>
      <c r="AR116" s="1002"/>
      <c r="AS116" s="1002"/>
      <c r="AT116" s="1021"/>
      <c r="AU116" s="1001" t="str">
        <f>IF($F$8="","",IF($F$8=100,"100"))</f>
        <v>100</v>
      </c>
      <c r="AV116" s="1002"/>
      <c r="AW116" s="1002"/>
      <c r="AX116" s="1002"/>
      <c r="AY116" s="1002"/>
      <c r="AZ116" s="1002">
        <f>IF($F$8="","",IF($F$8=100,算数!$BF$40))</f>
        <v>0</v>
      </c>
      <c r="BA116" s="1002"/>
      <c r="BB116" s="1002"/>
      <c r="BC116" s="1002"/>
      <c r="BD116" s="1002"/>
      <c r="BE116" s="1002">
        <f t="shared" si="17"/>
        <v>0</v>
      </c>
      <c r="BF116" s="1002"/>
      <c r="BG116" s="1002"/>
      <c r="BH116" s="1002"/>
      <c r="BI116" s="1002"/>
      <c r="BJ116" s="987">
        <f>$U$8</f>
        <v>66.5</v>
      </c>
      <c r="BK116" s="987"/>
      <c r="BL116" s="987"/>
      <c r="BM116" s="987"/>
      <c r="BN116" s="988"/>
      <c r="BO116" s="989" t="str">
        <f>IF(AND(AZ116&gt;=0,AZ116&lt;=28,$F$8&gt;0),"〇"," ")</f>
        <v>〇</v>
      </c>
      <c r="BP116" s="975"/>
      <c r="BQ116" s="990"/>
      <c r="BR116" s="974" t="str">
        <f>IF(AND(AZ116&gt;=29,AZ116&lt;=54,$F$8&gt;0),"〇"," ")</f>
        <v xml:space="preserve"> </v>
      </c>
      <c r="BS116" s="975"/>
      <c r="BT116" s="990"/>
      <c r="BU116" s="974" t="str">
        <f>IF(AND(AZ116&gt;=55,AZ116&lt;=77,$F$8&gt;0),"〇"," ")</f>
        <v xml:space="preserve"> </v>
      </c>
      <c r="BV116" s="975"/>
      <c r="BW116" s="990"/>
      <c r="BX116" s="974" t="str">
        <f>IF(AND(AZ116&gt;=78,$F$8&gt;0),"〇"," ")</f>
        <v xml:space="preserve"> </v>
      </c>
      <c r="BY116" s="975"/>
      <c r="BZ116" s="976"/>
    </row>
    <row r="117" spans="1:78" ht="24" customHeight="1" thickBot="1" x14ac:dyDescent="0.25">
      <c r="A117" s="1022" t="s">
        <v>234</v>
      </c>
      <c r="B117" s="1015"/>
      <c r="C117" s="1015"/>
      <c r="D117" s="1015"/>
      <c r="E117" s="1023"/>
      <c r="F117" s="1013" t="str">
        <f>IF($F$9="","",IF($F$9=100,"100"))</f>
        <v>100</v>
      </c>
      <c r="G117" s="1014"/>
      <c r="H117" s="1014"/>
      <c r="I117" s="1014"/>
      <c r="J117" s="1014"/>
      <c r="K117" s="1015">
        <f>IF($F$9="","",IF($F$9=100,理科!$BK$39))</f>
        <v>0</v>
      </c>
      <c r="L117" s="1015"/>
      <c r="M117" s="1015"/>
      <c r="N117" s="1015"/>
      <c r="O117" s="1015"/>
      <c r="P117" s="1002">
        <f t="shared" si="16"/>
        <v>0</v>
      </c>
      <c r="Q117" s="1002"/>
      <c r="R117" s="1002"/>
      <c r="S117" s="1002"/>
      <c r="T117" s="1002"/>
      <c r="U117" s="987">
        <f>$U$9</f>
        <v>80.7</v>
      </c>
      <c r="V117" s="987"/>
      <c r="W117" s="987"/>
      <c r="X117" s="987"/>
      <c r="Y117" s="988"/>
      <c r="Z117" s="989" t="str">
        <f>IF(AND(K117&gt;=0,K117&lt;=54,$F$9&gt;0),"〇"," ")</f>
        <v>〇</v>
      </c>
      <c r="AA117" s="975"/>
      <c r="AB117" s="990"/>
      <c r="AC117" s="974" t="str">
        <f>IF(AND(K117&gt;=55,K117&lt;=72,$F$9&gt;0),"〇"," ")</f>
        <v xml:space="preserve"> </v>
      </c>
      <c r="AD117" s="975"/>
      <c r="AE117" s="990"/>
      <c r="AF117" s="974" t="str">
        <f>IF(AND(K117&gt;=73,K117&lt;=88,$F$9&gt;0),"〇"," ")</f>
        <v xml:space="preserve"> </v>
      </c>
      <c r="AG117" s="975"/>
      <c r="AH117" s="990"/>
      <c r="AI117" s="977" t="str">
        <f>IF(AND(K117&gt;=89,$F$9&gt;0),"〇"," ")</f>
        <v xml:space="preserve"> </v>
      </c>
      <c r="AJ117" s="978"/>
      <c r="AK117" s="979"/>
      <c r="AN117" s="381"/>
      <c r="AP117" s="1022" t="s">
        <v>234</v>
      </c>
      <c r="AQ117" s="1015"/>
      <c r="AR117" s="1015"/>
      <c r="AS117" s="1015"/>
      <c r="AT117" s="1023"/>
      <c r="AU117" s="1013" t="str">
        <f>IF($F$9="","",IF($F$9=100,"100"))</f>
        <v>100</v>
      </c>
      <c r="AV117" s="1014"/>
      <c r="AW117" s="1014"/>
      <c r="AX117" s="1014"/>
      <c r="AY117" s="1014"/>
      <c r="AZ117" s="1015">
        <f>IF($F$9="","",IF($F$9=100,理科!$BK$40))</f>
        <v>0</v>
      </c>
      <c r="BA117" s="1015"/>
      <c r="BB117" s="1015"/>
      <c r="BC117" s="1015"/>
      <c r="BD117" s="1015"/>
      <c r="BE117" s="1002">
        <f t="shared" si="17"/>
        <v>0</v>
      </c>
      <c r="BF117" s="1002"/>
      <c r="BG117" s="1002"/>
      <c r="BH117" s="1002"/>
      <c r="BI117" s="1002"/>
      <c r="BJ117" s="987">
        <f>$U$9</f>
        <v>80.7</v>
      </c>
      <c r="BK117" s="987"/>
      <c r="BL117" s="987"/>
      <c r="BM117" s="987"/>
      <c r="BN117" s="988"/>
      <c r="BO117" s="989" t="str">
        <f>IF(AND(AZ117&gt;=0,AZ117&lt;=54,$F$9&gt;0),"〇"," ")</f>
        <v>〇</v>
      </c>
      <c r="BP117" s="975"/>
      <c r="BQ117" s="990"/>
      <c r="BR117" s="974" t="str">
        <f>IF(AND(AZ117&gt;=55,AZ117&lt;=72,$F$9&gt;0),"〇"," ")</f>
        <v xml:space="preserve"> </v>
      </c>
      <c r="BS117" s="975"/>
      <c r="BT117" s="990"/>
      <c r="BU117" s="974" t="str">
        <f>IF(AND(AZ117&gt;=73,AZ117&lt;=88,$F$9&gt;0),"〇"," ")</f>
        <v xml:space="preserve"> </v>
      </c>
      <c r="BV117" s="975"/>
      <c r="BW117" s="990"/>
      <c r="BX117" s="977" t="str">
        <f>IF(AND(AZ117&gt;=89,$F$9&gt;0),"〇"," ")</f>
        <v xml:space="preserve"> </v>
      </c>
      <c r="BY117" s="978"/>
      <c r="BZ117" s="979"/>
    </row>
    <row r="118" spans="1:78" ht="24" customHeight="1" thickBot="1" x14ac:dyDescent="0.25">
      <c r="A118" s="1010" t="s">
        <v>235</v>
      </c>
      <c r="B118" s="1011"/>
      <c r="C118" s="1011"/>
      <c r="D118" s="1011"/>
      <c r="E118" s="1020"/>
      <c r="F118" s="1010">
        <f>SUM($F$6:$F$9)</f>
        <v>400</v>
      </c>
      <c r="G118" s="1011"/>
      <c r="H118" s="1011"/>
      <c r="I118" s="1011"/>
      <c r="J118" s="1011"/>
      <c r="K118" s="1011">
        <f>SUM(K114:K117)</f>
        <v>0</v>
      </c>
      <c r="L118" s="1011"/>
      <c r="M118" s="1011"/>
      <c r="N118" s="1011"/>
      <c r="O118" s="1011"/>
      <c r="P118" s="1012">
        <f>K118/F118*100</f>
        <v>0</v>
      </c>
      <c r="Q118" s="1012"/>
      <c r="R118" s="1012"/>
      <c r="S118" s="1012"/>
      <c r="T118" s="1012"/>
      <c r="U118" s="983"/>
      <c r="V118" s="983"/>
      <c r="W118" s="983"/>
      <c r="X118" s="983"/>
      <c r="Y118" s="980"/>
      <c r="Z118" s="984"/>
      <c r="AA118" s="983"/>
      <c r="AB118" s="983"/>
      <c r="AC118" s="983"/>
      <c r="AD118" s="983"/>
      <c r="AE118" s="983"/>
      <c r="AF118" s="983"/>
      <c r="AG118" s="983"/>
      <c r="AH118" s="980"/>
      <c r="AI118" s="980"/>
      <c r="AJ118" s="981"/>
      <c r="AK118" s="982"/>
      <c r="AN118" s="381"/>
      <c r="AP118" s="1010" t="s">
        <v>235</v>
      </c>
      <c r="AQ118" s="1011"/>
      <c r="AR118" s="1011"/>
      <c r="AS118" s="1011"/>
      <c r="AT118" s="1020"/>
      <c r="AU118" s="1010">
        <f>SUM($F$6:$F$9)</f>
        <v>400</v>
      </c>
      <c r="AV118" s="1011"/>
      <c r="AW118" s="1011"/>
      <c r="AX118" s="1011"/>
      <c r="AY118" s="1011"/>
      <c r="AZ118" s="1011">
        <f>SUM(AZ114:AZ117)</f>
        <v>0</v>
      </c>
      <c r="BA118" s="1011"/>
      <c r="BB118" s="1011"/>
      <c r="BC118" s="1011"/>
      <c r="BD118" s="1011"/>
      <c r="BE118" s="1012">
        <f>AZ118/AU118*100</f>
        <v>0</v>
      </c>
      <c r="BF118" s="1012"/>
      <c r="BG118" s="1012"/>
      <c r="BH118" s="1012"/>
      <c r="BI118" s="1012"/>
      <c r="BJ118" s="983"/>
      <c r="BK118" s="983"/>
      <c r="BL118" s="983"/>
      <c r="BM118" s="983"/>
      <c r="BN118" s="980"/>
      <c r="BO118" s="984"/>
      <c r="BP118" s="983"/>
      <c r="BQ118" s="983"/>
      <c r="BR118" s="983"/>
      <c r="BS118" s="983"/>
      <c r="BT118" s="983"/>
      <c r="BU118" s="983"/>
      <c r="BV118" s="983"/>
      <c r="BW118" s="980"/>
      <c r="BX118" s="980"/>
      <c r="BY118" s="981"/>
      <c r="BZ118" s="982"/>
    </row>
    <row r="119" spans="1:78" ht="24" customHeight="1" x14ac:dyDescent="0.2">
      <c r="A119" s="327"/>
      <c r="B119" s="327"/>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N119" s="381"/>
    </row>
    <row r="120" spans="1:78" ht="16.2" customHeight="1" x14ac:dyDescent="0.2">
      <c r="A120" s="327"/>
      <c r="B120" s="327"/>
      <c r="C120" s="327"/>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N120" s="381"/>
    </row>
    <row r="121" spans="1:78" ht="10.95" customHeight="1" x14ac:dyDescent="0.2">
      <c r="A121" s="327"/>
      <c r="B121" s="327"/>
      <c r="C121" s="327"/>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7"/>
      <c r="AN121" s="381"/>
    </row>
    <row r="122" spans="1:78" ht="12" customHeight="1" x14ac:dyDescent="0.2">
      <c r="A122" s="327"/>
      <c r="B122" s="327"/>
      <c r="C122" s="327"/>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7"/>
      <c r="AK122" s="327"/>
      <c r="AN122" s="381"/>
    </row>
    <row r="123" spans="1:78" ht="33.6" customHeight="1" x14ac:dyDescent="0.2">
      <c r="A123" s="382"/>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3"/>
      <c r="AM123" s="383"/>
      <c r="AN123" s="384"/>
      <c r="AO123" s="383"/>
      <c r="AP123" s="383"/>
      <c r="AQ123" s="383"/>
      <c r="AR123" s="383"/>
      <c r="AS123" s="383"/>
      <c r="AT123" s="383"/>
      <c r="AU123" s="383"/>
      <c r="AV123" s="383"/>
      <c r="AW123" s="383"/>
      <c r="AX123" s="383"/>
      <c r="AY123" s="383"/>
      <c r="AZ123" s="383"/>
      <c r="BA123" s="383"/>
      <c r="BB123" s="383"/>
      <c r="BC123" s="383"/>
      <c r="BD123" s="383"/>
      <c r="BE123" s="383"/>
      <c r="BF123" s="383"/>
      <c r="BG123" s="383"/>
      <c r="BH123" s="383"/>
      <c r="BI123" s="383"/>
      <c r="BJ123" s="383"/>
      <c r="BK123" s="383"/>
      <c r="BL123" s="383"/>
      <c r="BM123" s="383"/>
      <c r="BN123" s="383"/>
      <c r="BO123" s="383"/>
      <c r="BP123" s="383"/>
      <c r="BQ123" s="383"/>
      <c r="BR123" s="383"/>
      <c r="BS123" s="383"/>
      <c r="BT123" s="383"/>
      <c r="BU123" s="383"/>
      <c r="BV123" s="383"/>
      <c r="BW123" s="383"/>
      <c r="BX123" s="383"/>
      <c r="BY123" s="383"/>
      <c r="BZ123" s="383"/>
    </row>
    <row r="124" spans="1:78" ht="19.8" x14ac:dyDescent="0.2">
      <c r="A124" s="327"/>
      <c r="B124" s="965" t="s">
        <v>220</v>
      </c>
      <c r="C124" s="965"/>
      <c r="D124" s="965"/>
      <c r="E124" s="965"/>
      <c r="F124" s="965"/>
      <c r="G124" s="965"/>
      <c r="H124" s="965"/>
      <c r="I124" s="965"/>
      <c r="J124" s="965"/>
      <c r="K124" s="965"/>
      <c r="L124" s="965"/>
      <c r="M124" s="965"/>
      <c r="N124" s="965"/>
      <c r="O124" s="965"/>
      <c r="P124" s="965"/>
      <c r="Q124" s="965"/>
      <c r="R124" s="965"/>
      <c r="S124" s="327"/>
      <c r="T124" s="327"/>
      <c r="U124" s="327"/>
      <c r="V124" s="327"/>
      <c r="W124" s="327"/>
      <c r="X124" s="327"/>
      <c r="Y124" s="327"/>
      <c r="Z124" s="327"/>
      <c r="AA124" s="327"/>
      <c r="AB124" s="327"/>
      <c r="AC124" s="327"/>
      <c r="AD124" s="327"/>
      <c r="AE124" s="327"/>
      <c r="AF124" s="327"/>
      <c r="AG124" s="327"/>
      <c r="AH124" s="327"/>
      <c r="AI124" s="327"/>
      <c r="AJ124" s="327"/>
      <c r="AK124" s="327"/>
      <c r="AN124" s="381"/>
      <c r="AP124" s="327"/>
      <c r="AQ124" s="965" t="s">
        <v>220</v>
      </c>
      <c r="AR124" s="965"/>
      <c r="AS124" s="965"/>
      <c r="AT124" s="965"/>
      <c r="AU124" s="965"/>
      <c r="AV124" s="965"/>
      <c r="AW124" s="965"/>
      <c r="AX124" s="965"/>
      <c r="AY124" s="965"/>
      <c r="AZ124" s="965"/>
      <c r="BA124" s="965"/>
      <c r="BB124" s="965"/>
      <c r="BC124" s="965"/>
      <c r="BD124" s="965"/>
      <c r="BE124" s="965"/>
      <c r="BF124" s="965"/>
      <c r="BG124" s="965"/>
      <c r="BH124" s="327"/>
      <c r="BI124" s="327"/>
      <c r="BJ124" s="327"/>
      <c r="BK124" s="327"/>
      <c r="BL124" s="327"/>
      <c r="BM124" s="327"/>
      <c r="BN124" s="327"/>
      <c r="BO124" s="327"/>
      <c r="BP124" s="327"/>
      <c r="BQ124" s="327"/>
      <c r="BR124" s="327"/>
      <c r="BS124" s="327"/>
      <c r="BT124" s="327"/>
      <c r="BU124" s="327"/>
      <c r="BV124" s="327"/>
      <c r="BW124" s="327"/>
    </row>
    <row r="125" spans="1:78" ht="21.6" customHeight="1" x14ac:dyDescent="0.2">
      <c r="A125" s="965"/>
      <c r="B125" s="965"/>
      <c r="C125" s="327"/>
      <c r="D125" s="327"/>
      <c r="E125" s="327"/>
      <c r="F125" s="327"/>
      <c r="G125" s="327"/>
      <c r="H125" s="327"/>
      <c r="I125" s="327"/>
      <c r="J125" s="327"/>
      <c r="K125" s="1025" t="s">
        <v>221</v>
      </c>
      <c r="L125" s="1025"/>
      <c r="M125" s="1025"/>
      <c r="N125" s="1025"/>
      <c r="O125" s="1025"/>
      <c r="P125" s="1025"/>
      <c r="Q125" s="1025"/>
      <c r="R125" s="1025"/>
      <c r="S125" s="1025"/>
      <c r="T125" s="1025"/>
      <c r="U125" s="1025"/>
      <c r="V125" s="1025"/>
      <c r="W125" s="327"/>
      <c r="X125" s="327"/>
      <c r="Y125" s="327"/>
      <c r="Z125" s="327"/>
      <c r="AA125" s="327"/>
      <c r="AB125" s="327"/>
      <c r="AC125" s="327"/>
      <c r="AD125" s="327"/>
      <c r="AE125" s="327"/>
      <c r="AF125" s="327"/>
      <c r="AG125" s="327"/>
      <c r="AH125" s="327"/>
      <c r="AI125" s="327"/>
      <c r="AJ125" s="327"/>
      <c r="AK125" s="327"/>
      <c r="AN125" s="381"/>
      <c r="AP125" s="965"/>
      <c r="AQ125" s="965"/>
      <c r="AR125" s="327"/>
      <c r="AS125" s="327"/>
      <c r="AT125" s="327"/>
      <c r="AU125" s="327"/>
      <c r="AV125" s="327"/>
      <c r="AW125" s="327"/>
      <c r="AX125" s="327"/>
      <c r="AY125" s="327"/>
      <c r="AZ125" s="1025" t="s">
        <v>221</v>
      </c>
      <c r="BA125" s="1025"/>
      <c r="BB125" s="1025"/>
      <c r="BC125" s="1025"/>
      <c r="BD125" s="1025"/>
      <c r="BE125" s="1025"/>
      <c r="BF125" s="1025"/>
      <c r="BG125" s="1025"/>
      <c r="BH125" s="1025"/>
      <c r="BI125" s="1025"/>
      <c r="BJ125" s="1025"/>
      <c r="BK125" s="1025"/>
      <c r="BL125" s="327"/>
      <c r="BM125" s="327"/>
      <c r="BN125" s="327"/>
      <c r="BO125" s="327"/>
      <c r="BP125" s="327"/>
      <c r="BQ125" s="327"/>
      <c r="BR125" s="327"/>
      <c r="BS125" s="327"/>
      <c r="BT125" s="327"/>
      <c r="BU125" s="327"/>
      <c r="BV125" s="327"/>
      <c r="BW125" s="327"/>
    </row>
    <row r="126" spans="1:78" ht="24" customHeight="1" thickBot="1" x14ac:dyDescent="0.25">
      <c r="A126" s="330"/>
      <c r="B126" s="330"/>
      <c r="C126" s="330"/>
      <c r="D126" s="330"/>
      <c r="E126" s="330"/>
      <c r="F126" s="330"/>
      <c r="G126" s="330"/>
      <c r="H126" s="330"/>
      <c r="I126" s="330"/>
      <c r="J126" s="330"/>
      <c r="K126" s="330"/>
      <c r="L126" s="985" t="s">
        <v>236</v>
      </c>
      <c r="M126" s="985"/>
      <c r="N126" s="985"/>
      <c r="O126" s="985">
        <f>$O$3</f>
        <v>1</v>
      </c>
      <c r="P126" s="985"/>
      <c r="Q126" s="379" t="s">
        <v>222</v>
      </c>
      <c r="R126" s="380"/>
      <c r="S126" s="985">
        <f>国語!$A$41</f>
        <v>19</v>
      </c>
      <c r="T126" s="985"/>
      <c r="U126" s="379" t="s">
        <v>223</v>
      </c>
      <c r="V126" s="380"/>
      <c r="W126" s="985" t="s">
        <v>224</v>
      </c>
      <c r="X126" s="985"/>
      <c r="Y126" s="985"/>
      <c r="Z126" s="135"/>
      <c r="AA126" s="986">
        <f>国語!$B$41</f>
        <v>0</v>
      </c>
      <c r="AB126" s="986"/>
      <c r="AC126" s="986"/>
      <c r="AD126" s="986"/>
      <c r="AE126" s="986"/>
      <c r="AF126" s="986"/>
      <c r="AG126" s="986"/>
      <c r="AH126" s="986"/>
      <c r="AI126" s="403"/>
      <c r="AJ126" s="403"/>
      <c r="AK126" s="403"/>
      <c r="AN126" s="381"/>
      <c r="AP126" s="330"/>
      <c r="AQ126" s="330"/>
      <c r="AR126" s="330"/>
      <c r="AS126" s="330"/>
      <c r="AT126" s="330"/>
      <c r="AU126" s="330"/>
      <c r="AV126" s="330"/>
      <c r="AW126" s="330"/>
      <c r="AX126" s="330"/>
      <c r="AY126" s="330"/>
      <c r="AZ126" s="330"/>
      <c r="BA126" s="985" t="s">
        <v>236</v>
      </c>
      <c r="BB126" s="985"/>
      <c r="BC126" s="985"/>
      <c r="BD126" s="985">
        <f>$O$3</f>
        <v>1</v>
      </c>
      <c r="BE126" s="985"/>
      <c r="BF126" s="379" t="s">
        <v>222</v>
      </c>
      <c r="BG126" s="380"/>
      <c r="BH126" s="985">
        <f>国語!$A$42</f>
        <v>20</v>
      </c>
      <c r="BI126" s="985"/>
      <c r="BJ126" s="379" t="s">
        <v>223</v>
      </c>
      <c r="BK126" s="380"/>
      <c r="BL126" s="985" t="s">
        <v>224</v>
      </c>
      <c r="BM126" s="985"/>
      <c r="BN126" s="985"/>
      <c r="BO126" s="135"/>
      <c r="BP126" s="986">
        <f>国語!$B$42</f>
        <v>0</v>
      </c>
      <c r="BQ126" s="986"/>
      <c r="BR126" s="986"/>
      <c r="BS126" s="986"/>
      <c r="BT126" s="986"/>
      <c r="BU126" s="986"/>
      <c r="BV126" s="986"/>
      <c r="BW126" s="986"/>
    </row>
    <row r="127" spans="1:78" ht="15.6" customHeight="1" x14ac:dyDescent="0.2">
      <c r="A127" s="991" t="s">
        <v>225</v>
      </c>
      <c r="B127" s="992"/>
      <c r="C127" s="992"/>
      <c r="D127" s="992"/>
      <c r="E127" s="996"/>
      <c r="F127" s="991" t="s">
        <v>240</v>
      </c>
      <c r="G127" s="992"/>
      <c r="H127" s="992"/>
      <c r="I127" s="992"/>
      <c r="J127" s="992"/>
      <c r="K127" s="995" t="s">
        <v>226</v>
      </c>
      <c r="L127" s="995"/>
      <c r="M127" s="995"/>
      <c r="N127" s="995"/>
      <c r="O127" s="995"/>
      <c r="P127" s="995" t="s">
        <v>226</v>
      </c>
      <c r="Q127" s="995"/>
      <c r="R127" s="995"/>
      <c r="S127" s="995"/>
      <c r="T127" s="995"/>
      <c r="U127" s="992" t="s">
        <v>227</v>
      </c>
      <c r="V127" s="992"/>
      <c r="W127" s="992"/>
      <c r="X127" s="992"/>
      <c r="Y127" s="996"/>
      <c r="Z127" s="997" t="s">
        <v>228</v>
      </c>
      <c r="AA127" s="992"/>
      <c r="AB127" s="992"/>
      <c r="AC127" s="968" t="s">
        <v>342</v>
      </c>
      <c r="AD127" s="969"/>
      <c r="AE127" s="970"/>
      <c r="AF127" s="992" t="s">
        <v>229</v>
      </c>
      <c r="AG127" s="992"/>
      <c r="AH127" s="996"/>
      <c r="AI127" s="996" t="s">
        <v>316</v>
      </c>
      <c r="AJ127" s="1004"/>
      <c r="AK127" s="1005"/>
      <c r="AN127" s="381"/>
      <c r="AP127" s="991" t="s">
        <v>225</v>
      </c>
      <c r="AQ127" s="992"/>
      <c r="AR127" s="992"/>
      <c r="AS127" s="992"/>
      <c r="AT127" s="996"/>
      <c r="AU127" s="991" t="s">
        <v>240</v>
      </c>
      <c r="AV127" s="992"/>
      <c r="AW127" s="992"/>
      <c r="AX127" s="992"/>
      <c r="AY127" s="992"/>
      <c r="AZ127" s="995" t="s">
        <v>226</v>
      </c>
      <c r="BA127" s="995"/>
      <c r="BB127" s="995"/>
      <c r="BC127" s="995"/>
      <c r="BD127" s="995"/>
      <c r="BE127" s="995" t="s">
        <v>226</v>
      </c>
      <c r="BF127" s="995"/>
      <c r="BG127" s="995"/>
      <c r="BH127" s="995"/>
      <c r="BI127" s="995"/>
      <c r="BJ127" s="992" t="s">
        <v>227</v>
      </c>
      <c r="BK127" s="992"/>
      <c r="BL127" s="992"/>
      <c r="BM127" s="992"/>
      <c r="BN127" s="996"/>
      <c r="BO127" s="997" t="s">
        <v>228</v>
      </c>
      <c r="BP127" s="992"/>
      <c r="BQ127" s="992"/>
      <c r="BR127" s="968" t="s">
        <v>342</v>
      </c>
      <c r="BS127" s="969"/>
      <c r="BT127" s="970"/>
      <c r="BU127" s="992" t="s">
        <v>229</v>
      </c>
      <c r="BV127" s="992"/>
      <c r="BW127" s="996"/>
      <c r="BX127" s="996" t="s">
        <v>316</v>
      </c>
      <c r="BY127" s="1004"/>
      <c r="BZ127" s="1005"/>
    </row>
    <row r="128" spans="1:78" ht="15.6" customHeight="1" thickBot="1" x14ac:dyDescent="0.25">
      <c r="A128" s="993"/>
      <c r="B128" s="994"/>
      <c r="C128" s="994"/>
      <c r="D128" s="994"/>
      <c r="E128" s="1003"/>
      <c r="F128" s="993"/>
      <c r="G128" s="994"/>
      <c r="H128" s="994"/>
      <c r="I128" s="994"/>
      <c r="J128" s="994"/>
      <c r="K128" s="994" t="s">
        <v>29</v>
      </c>
      <c r="L128" s="994"/>
      <c r="M128" s="994"/>
      <c r="N128" s="994"/>
      <c r="O128" s="994"/>
      <c r="P128" s="994" t="s">
        <v>239</v>
      </c>
      <c r="Q128" s="994"/>
      <c r="R128" s="994"/>
      <c r="S128" s="994"/>
      <c r="T128" s="994"/>
      <c r="U128" s="994" t="s">
        <v>239</v>
      </c>
      <c r="V128" s="994"/>
      <c r="W128" s="994"/>
      <c r="X128" s="994"/>
      <c r="Y128" s="1003"/>
      <c r="Z128" s="1024" t="s">
        <v>230</v>
      </c>
      <c r="AA128" s="994"/>
      <c r="AB128" s="994"/>
      <c r="AC128" s="971" t="s">
        <v>229</v>
      </c>
      <c r="AD128" s="972"/>
      <c r="AE128" s="973"/>
      <c r="AF128" s="994"/>
      <c r="AG128" s="994"/>
      <c r="AH128" s="1003"/>
      <c r="AI128" s="1007" t="s">
        <v>229</v>
      </c>
      <c r="AJ128" s="1008"/>
      <c r="AK128" s="1009"/>
      <c r="AN128" s="381"/>
      <c r="AP128" s="993"/>
      <c r="AQ128" s="994"/>
      <c r="AR128" s="994"/>
      <c r="AS128" s="994"/>
      <c r="AT128" s="1003"/>
      <c r="AU128" s="993"/>
      <c r="AV128" s="994"/>
      <c r="AW128" s="994"/>
      <c r="AX128" s="994"/>
      <c r="AY128" s="994"/>
      <c r="AZ128" s="994" t="s">
        <v>29</v>
      </c>
      <c r="BA128" s="994"/>
      <c r="BB128" s="994"/>
      <c r="BC128" s="994"/>
      <c r="BD128" s="994"/>
      <c r="BE128" s="994" t="s">
        <v>239</v>
      </c>
      <c r="BF128" s="994"/>
      <c r="BG128" s="994"/>
      <c r="BH128" s="994"/>
      <c r="BI128" s="994"/>
      <c r="BJ128" s="994" t="s">
        <v>239</v>
      </c>
      <c r="BK128" s="994"/>
      <c r="BL128" s="994"/>
      <c r="BM128" s="994"/>
      <c r="BN128" s="1003"/>
      <c r="BO128" s="1024" t="s">
        <v>230</v>
      </c>
      <c r="BP128" s="994"/>
      <c r="BQ128" s="994"/>
      <c r="BR128" s="971" t="s">
        <v>229</v>
      </c>
      <c r="BS128" s="972"/>
      <c r="BT128" s="973"/>
      <c r="BU128" s="994"/>
      <c r="BV128" s="994"/>
      <c r="BW128" s="1003"/>
      <c r="BX128" s="1007" t="s">
        <v>229</v>
      </c>
      <c r="BY128" s="1008"/>
      <c r="BZ128" s="1009"/>
    </row>
    <row r="129" spans="1:78" ht="24" customHeight="1" x14ac:dyDescent="0.2">
      <c r="A129" s="966" t="s">
        <v>231</v>
      </c>
      <c r="B129" s="1016"/>
      <c r="C129" s="1016"/>
      <c r="D129" s="1016"/>
      <c r="E129" s="962"/>
      <c r="F129" s="966" t="str">
        <f>IF($F$6="","",IF($F$6=100,"100"))</f>
        <v>100</v>
      </c>
      <c r="G129" s="1016"/>
      <c r="H129" s="1016"/>
      <c r="I129" s="1016"/>
      <c r="J129" s="1016"/>
      <c r="K129" s="1016">
        <f>IF($F$6="","",IF($F$6=100,国語!$BI$41))</f>
        <v>0</v>
      </c>
      <c r="L129" s="1016"/>
      <c r="M129" s="1016"/>
      <c r="N129" s="1016"/>
      <c r="O129" s="1016"/>
      <c r="P129" s="1016">
        <f>K129</f>
        <v>0</v>
      </c>
      <c r="Q129" s="1016"/>
      <c r="R129" s="1016"/>
      <c r="S129" s="1016"/>
      <c r="T129" s="1016"/>
      <c r="U129" s="1017">
        <f>$U$6</f>
        <v>59.9</v>
      </c>
      <c r="V129" s="1017"/>
      <c r="W129" s="1017"/>
      <c r="X129" s="1017"/>
      <c r="Y129" s="1018"/>
      <c r="Z129" s="1019" t="str">
        <f>IF(AND(K129&gt;=0,K129&lt;=30,$F$6&gt;0),"〇"," ")</f>
        <v>〇</v>
      </c>
      <c r="AA129" s="999"/>
      <c r="AB129" s="1000"/>
      <c r="AC129" s="998" t="str">
        <f>IF(AND(K129&gt;=31,K129&lt;=50,$F$6&gt;0),"〇"," ")</f>
        <v xml:space="preserve"> </v>
      </c>
      <c r="AD129" s="999"/>
      <c r="AE129" s="1000"/>
      <c r="AF129" s="998" t="str">
        <f>IF(AND(K129&gt;=51,K129&lt;=68,$F$6&gt;0),"〇"," ")</f>
        <v xml:space="preserve"> </v>
      </c>
      <c r="AG129" s="999"/>
      <c r="AH129" s="1000"/>
      <c r="AI129" s="998" t="str">
        <f>IF(AND(K129&gt;=69,$F$6&gt;0),"〇"," ")</f>
        <v xml:space="preserve"> </v>
      </c>
      <c r="AJ129" s="999"/>
      <c r="AK129" s="1006"/>
      <c r="AN129" s="381"/>
      <c r="AP129" s="966" t="s">
        <v>231</v>
      </c>
      <c r="AQ129" s="1016"/>
      <c r="AR129" s="1016"/>
      <c r="AS129" s="1016"/>
      <c r="AT129" s="962"/>
      <c r="AU129" s="966" t="str">
        <f>IF($F$6="","",IF($F$6=100,"100"))</f>
        <v>100</v>
      </c>
      <c r="AV129" s="1016"/>
      <c r="AW129" s="1016"/>
      <c r="AX129" s="1016"/>
      <c r="AY129" s="1016"/>
      <c r="AZ129" s="1016">
        <f>IF($F$6="","",IF($F$6=100,国語!$BI$42))</f>
        <v>0</v>
      </c>
      <c r="BA129" s="1016"/>
      <c r="BB129" s="1016"/>
      <c r="BC129" s="1016"/>
      <c r="BD129" s="1016"/>
      <c r="BE129" s="1016">
        <f>AZ129</f>
        <v>0</v>
      </c>
      <c r="BF129" s="1016"/>
      <c r="BG129" s="1016"/>
      <c r="BH129" s="1016"/>
      <c r="BI129" s="1016"/>
      <c r="BJ129" s="1017">
        <f>$U$6</f>
        <v>59.9</v>
      </c>
      <c r="BK129" s="1017"/>
      <c r="BL129" s="1017"/>
      <c r="BM129" s="1017"/>
      <c r="BN129" s="1018"/>
      <c r="BO129" s="1019" t="str">
        <f>IF(AND(AZ129&gt;=0,AZ129&lt;=30,$F$6&gt;0),"〇"," ")</f>
        <v>〇</v>
      </c>
      <c r="BP129" s="999"/>
      <c r="BQ129" s="1000"/>
      <c r="BR129" s="998" t="str">
        <f>IF(AND(AZ129&gt;=31,AZ129&lt;=50,$F$6&gt;0),"〇"," ")</f>
        <v xml:space="preserve"> </v>
      </c>
      <c r="BS129" s="999"/>
      <c r="BT129" s="1000"/>
      <c r="BU129" s="998" t="str">
        <f>IF(AND(AZ129&gt;=51,AZ129&lt;=68,$F$6&gt;0),"〇"," ")</f>
        <v xml:space="preserve"> </v>
      </c>
      <c r="BV129" s="999"/>
      <c r="BW129" s="1000"/>
      <c r="BX129" s="998" t="str">
        <f>IF(AND(AZ129&gt;=69,$F$6&gt;0),"〇"," ")</f>
        <v xml:space="preserve"> </v>
      </c>
      <c r="BY129" s="999"/>
      <c r="BZ129" s="1006"/>
    </row>
    <row r="130" spans="1:78" ht="24" customHeight="1" x14ac:dyDescent="0.2">
      <c r="A130" s="1001" t="s">
        <v>232</v>
      </c>
      <c r="B130" s="1002"/>
      <c r="C130" s="1002"/>
      <c r="D130" s="1002"/>
      <c r="E130" s="1021"/>
      <c r="F130" s="1001" t="str">
        <f>IF($F$7="","",IF($F$7=100,"100"))</f>
        <v>100</v>
      </c>
      <c r="G130" s="1002"/>
      <c r="H130" s="1002"/>
      <c r="I130" s="1002"/>
      <c r="J130" s="1002"/>
      <c r="K130" s="1002">
        <f>IF($F$7="","",IF($F$7=100,社会!$BL$41))</f>
        <v>0</v>
      </c>
      <c r="L130" s="1002"/>
      <c r="M130" s="1002"/>
      <c r="N130" s="1002"/>
      <c r="O130" s="1002"/>
      <c r="P130" s="1002">
        <f t="shared" ref="P130:P132" si="18">K130</f>
        <v>0</v>
      </c>
      <c r="Q130" s="1002"/>
      <c r="R130" s="1002"/>
      <c r="S130" s="1002"/>
      <c r="T130" s="1002"/>
      <c r="U130" s="987">
        <f>$U$7</f>
        <v>74.8</v>
      </c>
      <c r="V130" s="987"/>
      <c r="W130" s="987"/>
      <c r="X130" s="987"/>
      <c r="Y130" s="988"/>
      <c r="Z130" s="989" t="str">
        <f>IF(AND(K130&gt;=0,K130&lt;=47,$F$7&gt;0),"〇"," ")</f>
        <v>〇</v>
      </c>
      <c r="AA130" s="975"/>
      <c r="AB130" s="990"/>
      <c r="AC130" s="974" t="str">
        <f>IF(AND(K130&gt;=48,K130&lt;=65,$F$7&gt;0),"〇"," ")</f>
        <v xml:space="preserve"> </v>
      </c>
      <c r="AD130" s="975"/>
      <c r="AE130" s="990"/>
      <c r="AF130" s="974" t="str">
        <f>IF(AND(K130&gt;=66,K130&lt;=83,$F$7&gt;0),"〇"," ")</f>
        <v xml:space="preserve"> </v>
      </c>
      <c r="AG130" s="975"/>
      <c r="AH130" s="990"/>
      <c r="AI130" s="974" t="str">
        <f>IF(AND(K130&gt;=84,$F$7&gt;0),"〇"," ")</f>
        <v xml:space="preserve"> </v>
      </c>
      <c r="AJ130" s="975"/>
      <c r="AK130" s="976"/>
      <c r="AN130" s="381"/>
      <c r="AP130" s="1001" t="s">
        <v>232</v>
      </c>
      <c r="AQ130" s="1002"/>
      <c r="AR130" s="1002"/>
      <c r="AS130" s="1002"/>
      <c r="AT130" s="1021"/>
      <c r="AU130" s="1001" t="str">
        <f>IF($F$7="","",IF($F$7=100,"100"))</f>
        <v>100</v>
      </c>
      <c r="AV130" s="1002"/>
      <c r="AW130" s="1002"/>
      <c r="AX130" s="1002"/>
      <c r="AY130" s="1002"/>
      <c r="AZ130" s="1002">
        <f>IF($F$7="","",IF($F$7=100,社会!$BL$42))</f>
        <v>0</v>
      </c>
      <c r="BA130" s="1002"/>
      <c r="BB130" s="1002"/>
      <c r="BC130" s="1002"/>
      <c r="BD130" s="1002"/>
      <c r="BE130" s="1002">
        <f t="shared" ref="BE130:BE132" si="19">AZ130</f>
        <v>0</v>
      </c>
      <c r="BF130" s="1002"/>
      <c r="BG130" s="1002"/>
      <c r="BH130" s="1002"/>
      <c r="BI130" s="1002"/>
      <c r="BJ130" s="987">
        <f>$U$7</f>
        <v>74.8</v>
      </c>
      <c r="BK130" s="987"/>
      <c r="BL130" s="987"/>
      <c r="BM130" s="987"/>
      <c r="BN130" s="988"/>
      <c r="BO130" s="989" t="str">
        <f>IF(AND(AZ130&gt;=0,AZ130&lt;=47,$F$7&gt;0),"〇"," ")</f>
        <v>〇</v>
      </c>
      <c r="BP130" s="975"/>
      <c r="BQ130" s="990"/>
      <c r="BR130" s="974" t="str">
        <f>IF(AND(AZ130&gt;=48,AZ130&lt;=65,$F$7&gt;0),"〇"," ")</f>
        <v xml:space="preserve"> </v>
      </c>
      <c r="BS130" s="975"/>
      <c r="BT130" s="990"/>
      <c r="BU130" s="974" t="str">
        <f>IF(AND(AZ130&gt;=66,AZ130&lt;=83,$F$7&gt;0),"〇"," ")</f>
        <v xml:space="preserve"> </v>
      </c>
      <c r="BV130" s="975"/>
      <c r="BW130" s="990"/>
      <c r="BX130" s="974" t="str">
        <f>IF(AND(AZ130&gt;=84,$F$7&gt;0),"〇"," ")</f>
        <v xml:space="preserve"> </v>
      </c>
      <c r="BY130" s="975"/>
      <c r="BZ130" s="976"/>
    </row>
    <row r="131" spans="1:78" ht="24" customHeight="1" x14ac:dyDescent="0.2">
      <c r="A131" s="1001" t="s">
        <v>233</v>
      </c>
      <c r="B131" s="1002"/>
      <c r="C131" s="1002"/>
      <c r="D131" s="1002"/>
      <c r="E131" s="1021"/>
      <c r="F131" s="1001" t="str">
        <f>IF($F$8="","",IF($F$8=100,"100"))</f>
        <v>100</v>
      </c>
      <c r="G131" s="1002"/>
      <c r="H131" s="1002"/>
      <c r="I131" s="1002"/>
      <c r="J131" s="1002"/>
      <c r="K131" s="1002">
        <f>IF($F$8="","",IF($F$8=100,算数!$BF$41))</f>
        <v>0</v>
      </c>
      <c r="L131" s="1002"/>
      <c r="M131" s="1002"/>
      <c r="N131" s="1002"/>
      <c r="O131" s="1002"/>
      <c r="P131" s="1002">
        <f t="shared" si="18"/>
        <v>0</v>
      </c>
      <c r="Q131" s="1002"/>
      <c r="R131" s="1002"/>
      <c r="S131" s="1002"/>
      <c r="T131" s="1002"/>
      <c r="U131" s="987">
        <f>$U$8</f>
        <v>66.5</v>
      </c>
      <c r="V131" s="987"/>
      <c r="W131" s="987"/>
      <c r="X131" s="987"/>
      <c r="Y131" s="988"/>
      <c r="Z131" s="989" t="str">
        <f>IF(AND(K131&gt;=0,K131&lt;=28,$F$8&gt;0),"〇"," ")</f>
        <v>〇</v>
      </c>
      <c r="AA131" s="975"/>
      <c r="AB131" s="990"/>
      <c r="AC131" s="974" t="str">
        <f>IF(AND(K131&gt;=29,K131&lt;=54,$F$8&gt;0),"〇"," ")</f>
        <v xml:space="preserve"> </v>
      </c>
      <c r="AD131" s="975"/>
      <c r="AE131" s="990"/>
      <c r="AF131" s="974" t="str">
        <f>IF(AND(K131&gt;=55,K131&lt;=77,$F$8&gt;0),"〇"," ")</f>
        <v xml:space="preserve"> </v>
      </c>
      <c r="AG131" s="975"/>
      <c r="AH131" s="990"/>
      <c r="AI131" s="974" t="str">
        <f>IF(AND(K131&gt;=78,$F$8&gt;0),"〇"," ")</f>
        <v xml:space="preserve"> </v>
      </c>
      <c r="AJ131" s="975"/>
      <c r="AK131" s="976"/>
      <c r="AN131" s="381"/>
      <c r="AP131" s="1001" t="s">
        <v>233</v>
      </c>
      <c r="AQ131" s="1002"/>
      <c r="AR131" s="1002"/>
      <c r="AS131" s="1002"/>
      <c r="AT131" s="1021"/>
      <c r="AU131" s="1001" t="str">
        <f>IF($F$8="","",IF($F$8=100,"100"))</f>
        <v>100</v>
      </c>
      <c r="AV131" s="1002"/>
      <c r="AW131" s="1002"/>
      <c r="AX131" s="1002"/>
      <c r="AY131" s="1002"/>
      <c r="AZ131" s="1002">
        <f>IF($F$8="","",IF($F$8=100,算数!$BF$42))</f>
        <v>0</v>
      </c>
      <c r="BA131" s="1002"/>
      <c r="BB131" s="1002"/>
      <c r="BC131" s="1002"/>
      <c r="BD131" s="1002"/>
      <c r="BE131" s="1002">
        <f t="shared" si="19"/>
        <v>0</v>
      </c>
      <c r="BF131" s="1002"/>
      <c r="BG131" s="1002"/>
      <c r="BH131" s="1002"/>
      <c r="BI131" s="1002"/>
      <c r="BJ131" s="987">
        <f>$U$8</f>
        <v>66.5</v>
      </c>
      <c r="BK131" s="987"/>
      <c r="BL131" s="987"/>
      <c r="BM131" s="987"/>
      <c r="BN131" s="988"/>
      <c r="BO131" s="989" t="str">
        <f>IF(AND(AZ131&gt;=0,AZ131&lt;=28,$F$8&gt;0),"〇"," ")</f>
        <v>〇</v>
      </c>
      <c r="BP131" s="975"/>
      <c r="BQ131" s="990"/>
      <c r="BR131" s="974" t="str">
        <f>IF(AND(AZ131&gt;=29,AZ131&lt;=54,$F$8&gt;0),"〇"," ")</f>
        <v xml:space="preserve"> </v>
      </c>
      <c r="BS131" s="975"/>
      <c r="BT131" s="990"/>
      <c r="BU131" s="974" t="str">
        <f>IF(AND(AZ131&gt;=55,AZ131&lt;=77,$F$8&gt;0),"〇"," ")</f>
        <v xml:space="preserve"> </v>
      </c>
      <c r="BV131" s="975"/>
      <c r="BW131" s="990"/>
      <c r="BX131" s="974" t="str">
        <f>IF(AND(AZ131&gt;=78,$F$8&gt;0),"〇"," ")</f>
        <v xml:space="preserve"> </v>
      </c>
      <c r="BY131" s="975"/>
      <c r="BZ131" s="976"/>
    </row>
    <row r="132" spans="1:78" ht="24" customHeight="1" thickBot="1" x14ac:dyDescent="0.25">
      <c r="A132" s="1022" t="s">
        <v>234</v>
      </c>
      <c r="B132" s="1015"/>
      <c r="C132" s="1015"/>
      <c r="D132" s="1015"/>
      <c r="E132" s="1023"/>
      <c r="F132" s="1001" t="str">
        <f>IF($F$9="","",IF($F$9=100,"100"))</f>
        <v>100</v>
      </c>
      <c r="G132" s="1002"/>
      <c r="H132" s="1002"/>
      <c r="I132" s="1002"/>
      <c r="J132" s="1002"/>
      <c r="K132" s="1015">
        <f>IF($F$9="","",IF($F$9=100,理科!$BK$41))</f>
        <v>0</v>
      </c>
      <c r="L132" s="1015"/>
      <c r="M132" s="1015"/>
      <c r="N132" s="1015"/>
      <c r="O132" s="1015"/>
      <c r="P132" s="1002">
        <f t="shared" si="18"/>
        <v>0</v>
      </c>
      <c r="Q132" s="1002"/>
      <c r="R132" s="1002"/>
      <c r="S132" s="1002"/>
      <c r="T132" s="1002"/>
      <c r="U132" s="987">
        <f>$U$9</f>
        <v>80.7</v>
      </c>
      <c r="V132" s="987"/>
      <c r="W132" s="987"/>
      <c r="X132" s="987"/>
      <c r="Y132" s="988"/>
      <c r="Z132" s="989" t="str">
        <f>IF(AND(K132&gt;=0,K132&lt;=54,$F$9&gt;0),"〇"," ")</f>
        <v>〇</v>
      </c>
      <c r="AA132" s="975"/>
      <c r="AB132" s="990"/>
      <c r="AC132" s="974" t="str">
        <f>IF(AND(K132&gt;=55,K132&lt;=72,$F$9&gt;0),"〇"," ")</f>
        <v xml:space="preserve"> </v>
      </c>
      <c r="AD132" s="975"/>
      <c r="AE132" s="990"/>
      <c r="AF132" s="974" t="str">
        <f>IF(AND(K132&gt;=73,K132&lt;=88,$F$9&gt;0),"〇"," ")</f>
        <v xml:space="preserve"> </v>
      </c>
      <c r="AG132" s="975"/>
      <c r="AH132" s="990"/>
      <c r="AI132" s="977" t="str">
        <f>IF(AND(K132&gt;=89,$F$9&gt;0),"〇"," ")</f>
        <v xml:space="preserve"> </v>
      </c>
      <c r="AJ132" s="978"/>
      <c r="AK132" s="979"/>
      <c r="AN132" s="381"/>
      <c r="AP132" s="1022" t="s">
        <v>234</v>
      </c>
      <c r="AQ132" s="1015"/>
      <c r="AR132" s="1015"/>
      <c r="AS132" s="1015"/>
      <c r="AT132" s="1023"/>
      <c r="AU132" s="1013" t="str">
        <f>IF($F$9="","",IF($F$9=100,"100"))</f>
        <v>100</v>
      </c>
      <c r="AV132" s="1014"/>
      <c r="AW132" s="1014"/>
      <c r="AX132" s="1014"/>
      <c r="AY132" s="1014"/>
      <c r="AZ132" s="1015">
        <f>IF($F$9="","",IF($F$9=100,理科!$BK$42))</f>
        <v>0</v>
      </c>
      <c r="BA132" s="1015"/>
      <c r="BB132" s="1015"/>
      <c r="BC132" s="1015"/>
      <c r="BD132" s="1015"/>
      <c r="BE132" s="1002">
        <f t="shared" si="19"/>
        <v>0</v>
      </c>
      <c r="BF132" s="1002"/>
      <c r="BG132" s="1002"/>
      <c r="BH132" s="1002"/>
      <c r="BI132" s="1002"/>
      <c r="BJ132" s="987">
        <f>$U$9</f>
        <v>80.7</v>
      </c>
      <c r="BK132" s="987"/>
      <c r="BL132" s="987"/>
      <c r="BM132" s="987"/>
      <c r="BN132" s="988"/>
      <c r="BO132" s="989" t="str">
        <f>IF(AND(AZ132&gt;=0,AZ132&lt;=54,$F$9&gt;0),"〇"," ")</f>
        <v>〇</v>
      </c>
      <c r="BP132" s="975"/>
      <c r="BQ132" s="990"/>
      <c r="BR132" s="974" t="str">
        <f>IF(AND(AZ132&gt;=55,AZ132&lt;=72,$F$9&gt;0),"〇"," ")</f>
        <v xml:space="preserve"> </v>
      </c>
      <c r="BS132" s="975"/>
      <c r="BT132" s="990"/>
      <c r="BU132" s="974" t="str">
        <f>IF(AND(AZ132&gt;=73,AZ132&lt;=88,$F$9&gt;0),"〇"," ")</f>
        <v xml:space="preserve"> </v>
      </c>
      <c r="BV132" s="975"/>
      <c r="BW132" s="990"/>
      <c r="BX132" s="977" t="str">
        <f>IF(AND(AZ132&gt;=89,$F$9&gt;0),"〇"," ")</f>
        <v xml:space="preserve"> </v>
      </c>
      <c r="BY132" s="978"/>
      <c r="BZ132" s="979"/>
    </row>
    <row r="133" spans="1:78" ht="24" customHeight="1" thickBot="1" x14ac:dyDescent="0.25">
      <c r="A133" s="1010" t="s">
        <v>235</v>
      </c>
      <c r="B133" s="1011"/>
      <c r="C133" s="1011"/>
      <c r="D133" s="1011"/>
      <c r="E133" s="1020"/>
      <c r="F133" s="1010">
        <f>SUM($F$6:$F$9)</f>
        <v>400</v>
      </c>
      <c r="G133" s="1011"/>
      <c r="H133" s="1011"/>
      <c r="I133" s="1011"/>
      <c r="J133" s="1011"/>
      <c r="K133" s="1011">
        <f>SUM(K129:K132)</f>
        <v>0</v>
      </c>
      <c r="L133" s="1011"/>
      <c r="M133" s="1011"/>
      <c r="N133" s="1011"/>
      <c r="O133" s="1011"/>
      <c r="P133" s="1012">
        <f>K133/F133*100</f>
        <v>0</v>
      </c>
      <c r="Q133" s="1012"/>
      <c r="R133" s="1012"/>
      <c r="S133" s="1012"/>
      <c r="T133" s="1012"/>
      <c r="U133" s="983"/>
      <c r="V133" s="983"/>
      <c r="W133" s="983"/>
      <c r="X133" s="983"/>
      <c r="Y133" s="980"/>
      <c r="Z133" s="984"/>
      <c r="AA133" s="983"/>
      <c r="AB133" s="983"/>
      <c r="AC133" s="983"/>
      <c r="AD133" s="983"/>
      <c r="AE133" s="983"/>
      <c r="AF133" s="983"/>
      <c r="AG133" s="983"/>
      <c r="AH133" s="980"/>
      <c r="AI133" s="980"/>
      <c r="AJ133" s="981"/>
      <c r="AK133" s="982"/>
      <c r="AN133" s="381"/>
      <c r="AP133" s="1010" t="s">
        <v>235</v>
      </c>
      <c r="AQ133" s="1011"/>
      <c r="AR133" s="1011"/>
      <c r="AS133" s="1011"/>
      <c r="AT133" s="1020"/>
      <c r="AU133" s="1010">
        <f>SUM($F$6:$F$9)</f>
        <v>400</v>
      </c>
      <c r="AV133" s="1011"/>
      <c r="AW133" s="1011"/>
      <c r="AX133" s="1011"/>
      <c r="AY133" s="1011"/>
      <c r="AZ133" s="1011">
        <f>SUM(AZ129:AZ132)</f>
        <v>0</v>
      </c>
      <c r="BA133" s="1011"/>
      <c r="BB133" s="1011"/>
      <c r="BC133" s="1011"/>
      <c r="BD133" s="1011"/>
      <c r="BE133" s="1012">
        <f>AZ133/AU133*100</f>
        <v>0</v>
      </c>
      <c r="BF133" s="1012"/>
      <c r="BG133" s="1012"/>
      <c r="BH133" s="1012"/>
      <c r="BI133" s="1012"/>
      <c r="BJ133" s="983"/>
      <c r="BK133" s="983"/>
      <c r="BL133" s="983"/>
      <c r="BM133" s="983"/>
      <c r="BN133" s="980"/>
      <c r="BO133" s="984"/>
      <c r="BP133" s="983"/>
      <c r="BQ133" s="983"/>
      <c r="BR133" s="983"/>
      <c r="BS133" s="983"/>
      <c r="BT133" s="983"/>
      <c r="BU133" s="983"/>
      <c r="BV133" s="983"/>
      <c r="BW133" s="980"/>
      <c r="BX133" s="980"/>
      <c r="BY133" s="981"/>
      <c r="BZ133" s="982"/>
    </row>
    <row r="134" spans="1:78" ht="24" customHeight="1" x14ac:dyDescent="0.2">
      <c r="A134" s="327"/>
      <c r="B134" s="327"/>
      <c r="C134" s="327"/>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327"/>
      <c r="AN134" s="381"/>
    </row>
    <row r="135" spans="1:78" ht="19.8" x14ac:dyDescent="0.2">
      <c r="A135" s="327"/>
      <c r="B135" s="327"/>
      <c r="C135" s="327"/>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N135" s="381"/>
    </row>
    <row r="136" spans="1:78" ht="19.8" x14ac:dyDescent="0.2">
      <c r="A136" s="327"/>
      <c r="B136" s="965" t="s">
        <v>220</v>
      </c>
      <c r="C136" s="965"/>
      <c r="D136" s="965"/>
      <c r="E136" s="965"/>
      <c r="F136" s="965"/>
      <c r="G136" s="965"/>
      <c r="H136" s="965"/>
      <c r="I136" s="965"/>
      <c r="J136" s="965"/>
      <c r="K136" s="965"/>
      <c r="L136" s="965"/>
      <c r="M136" s="965"/>
      <c r="N136" s="965"/>
      <c r="O136" s="965"/>
      <c r="P136" s="965"/>
      <c r="Q136" s="965"/>
      <c r="R136" s="965"/>
      <c r="S136" s="327"/>
      <c r="T136" s="327"/>
      <c r="U136" s="327"/>
      <c r="V136" s="327"/>
      <c r="W136" s="327"/>
      <c r="X136" s="327"/>
      <c r="Y136" s="327"/>
      <c r="Z136" s="327"/>
      <c r="AA136" s="327"/>
      <c r="AB136" s="327"/>
      <c r="AC136" s="327"/>
      <c r="AD136" s="327"/>
      <c r="AE136" s="327"/>
      <c r="AF136" s="327"/>
      <c r="AG136" s="327"/>
      <c r="AH136" s="327"/>
      <c r="AI136" s="327"/>
      <c r="AJ136" s="327"/>
      <c r="AK136" s="327"/>
      <c r="AN136" s="381"/>
      <c r="AP136" s="327"/>
      <c r="AQ136" s="965" t="s">
        <v>220</v>
      </c>
      <c r="AR136" s="965"/>
      <c r="AS136" s="965"/>
      <c r="AT136" s="965"/>
      <c r="AU136" s="965"/>
      <c r="AV136" s="965"/>
      <c r="AW136" s="965"/>
      <c r="AX136" s="965"/>
      <c r="AY136" s="965"/>
      <c r="AZ136" s="965"/>
      <c r="BA136" s="965"/>
      <c r="BB136" s="965"/>
      <c r="BC136" s="965"/>
      <c r="BD136" s="965"/>
      <c r="BE136" s="965"/>
      <c r="BF136" s="965"/>
      <c r="BG136" s="965"/>
      <c r="BH136" s="327"/>
      <c r="BI136" s="327"/>
      <c r="BJ136" s="327"/>
      <c r="BK136" s="327"/>
      <c r="BL136" s="327"/>
      <c r="BM136" s="327"/>
      <c r="BN136" s="327"/>
      <c r="BO136" s="327"/>
      <c r="BP136" s="327"/>
      <c r="BQ136" s="327"/>
      <c r="BR136" s="327"/>
      <c r="BS136" s="327"/>
      <c r="BT136" s="327"/>
      <c r="BU136" s="327"/>
      <c r="BV136" s="327"/>
      <c r="BW136" s="327"/>
    </row>
    <row r="137" spans="1:78" ht="21.6" customHeight="1" x14ac:dyDescent="0.2">
      <c r="A137" s="965"/>
      <c r="B137" s="965"/>
      <c r="C137" s="327"/>
      <c r="D137" s="327"/>
      <c r="E137" s="327"/>
      <c r="F137" s="327"/>
      <c r="G137" s="327"/>
      <c r="H137" s="327"/>
      <c r="I137" s="327"/>
      <c r="J137" s="327"/>
      <c r="K137" s="1025" t="s">
        <v>221</v>
      </c>
      <c r="L137" s="1025"/>
      <c r="M137" s="1025"/>
      <c r="N137" s="1025"/>
      <c r="O137" s="1025"/>
      <c r="P137" s="1025"/>
      <c r="Q137" s="1025"/>
      <c r="R137" s="1025"/>
      <c r="S137" s="1025"/>
      <c r="T137" s="1025"/>
      <c r="U137" s="1025"/>
      <c r="V137" s="1025"/>
      <c r="W137" s="327"/>
      <c r="X137" s="327"/>
      <c r="Y137" s="327"/>
      <c r="Z137" s="327"/>
      <c r="AA137" s="327"/>
      <c r="AB137" s="327"/>
      <c r="AC137" s="327"/>
      <c r="AD137" s="327"/>
      <c r="AE137" s="327"/>
      <c r="AF137" s="327"/>
      <c r="AG137" s="327"/>
      <c r="AH137" s="327"/>
      <c r="AI137" s="327"/>
      <c r="AJ137" s="327"/>
      <c r="AK137" s="327"/>
      <c r="AN137" s="381"/>
      <c r="AP137" s="965"/>
      <c r="AQ137" s="965"/>
      <c r="AR137" s="327"/>
      <c r="AS137" s="327"/>
      <c r="AT137" s="327"/>
      <c r="AU137" s="327"/>
      <c r="AV137" s="327"/>
      <c r="AW137" s="327"/>
      <c r="AX137" s="327"/>
      <c r="AY137" s="327"/>
      <c r="AZ137" s="1025" t="s">
        <v>221</v>
      </c>
      <c r="BA137" s="1025"/>
      <c r="BB137" s="1025"/>
      <c r="BC137" s="1025"/>
      <c r="BD137" s="1025"/>
      <c r="BE137" s="1025"/>
      <c r="BF137" s="1025"/>
      <c r="BG137" s="1025"/>
      <c r="BH137" s="1025"/>
      <c r="BI137" s="1025"/>
      <c r="BJ137" s="1025"/>
      <c r="BK137" s="1025"/>
      <c r="BL137" s="327"/>
      <c r="BM137" s="327"/>
      <c r="BN137" s="327"/>
      <c r="BO137" s="327"/>
      <c r="BP137" s="327"/>
      <c r="BQ137" s="327"/>
      <c r="BR137" s="327"/>
      <c r="BS137" s="327"/>
      <c r="BT137" s="327"/>
      <c r="BU137" s="327"/>
      <c r="BV137" s="327"/>
      <c r="BW137" s="327"/>
    </row>
    <row r="138" spans="1:78" ht="24" customHeight="1" thickBot="1" x14ac:dyDescent="0.25">
      <c r="A138" s="330"/>
      <c r="B138" s="330"/>
      <c r="C138" s="330"/>
      <c r="D138" s="330"/>
      <c r="E138" s="330"/>
      <c r="F138" s="330"/>
      <c r="G138" s="330"/>
      <c r="H138" s="330"/>
      <c r="I138" s="330"/>
      <c r="J138" s="330"/>
      <c r="K138" s="330"/>
      <c r="L138" s="985" t="s">
        <v>236</v>
      </c>
      <c r="M138" s="985"/>
      <c r="N138" s="985"/>
      <c r="O138" s="985">
        <f>$O$3</f>
        <v>1</v>
      </c>
      <c r="P138" s="985"/>
      <c r="Q138" s="379" t="s">
        <v>222</v>
      </c>
      <c r="R138" s="380"/>
      <c r="S138" s="985">
        <f>国語!$A$43</f>
        <v>21</v>
      </c>
      <c r="T138" s="985"/>
      <c r="U138" s="379" t="s">
        <v>223</v>
      </c>
      <c r="V138" s="380"/>
      <c r="W138" s="985" t="s">
        <v>224</v>
      </c>
      <c r="X138" s="985"/>
      <c r="Y138" s="985"/>
      <c r="Z138" s="135"/>
      <c r="AA138" s="986">
        <f>国語!$B$43</f>
        <v>0</v>
      </c>
      <c r="AB138" s="986"/>
      <c r="AC138" s="986"/>
      <c r="AD138" s="986"/>
      <c r="AE138" s="986"/>
      <c r="AF138" s="986"/>
      <c r="AG138" s="986"/>
      <c r="AH138" s="986"/>
      <c r="AI138" s="403"/>
      <c r="AJ138" s="403"/>
      <c r="AK138" s="403"/>
      <c r="AN138" s="381"/>
      <c r="AP138" s="330"/>
      <c r="AQ138" s="330"/>
      <c r="AR138" s="330"/>
      <c r="AS138" s="330"/>
      <c r="AT138" s="330"/>
      <c r="AU138" s="330"/>
      <c r="AV138" s="330"/>
      <c r="AW138" s="330"/>
      <c r="AX138" s="330"/>
      <c r="AY138" s="330"/>
      <c r="AZ138" s="330"/>
      <c r="BA138" s="985" t="s">
        <v>236</v>
      </c>
      <c r="BB138" s="985"/>
      <c r="BC138" s="985"/>
      <c r="BD138" s="985">
        <f>$O$3</f>
        <v>1</v>
      </c>
      <c r="BE138" s="985"/>
      <c r="BF138" s="379" t="s">
        <v>222</v>
      </c>
      <c r="BG138" s="380"/>
      <c r="BH138" s="985">
        <f>国語!$A$44</f>
        <v>22</v>
      </c>
      <c r="BI138" s="985"/>
      <c r="BJ138" s="379" t="s">
        <v>223</v>
      </c>
      <c r="BK138" s="380"/>
      <c r="BL138" s="985" t="s">
        <v>224</v>
      </c>
      <c r="BM138" s="985"/>
      <c r="BN138" s="985"/>
      <c r="BO138" s="135"/>
      <c r="BP138" s="986">
        <f>国語!$B$44</f>
        <v>0</v>
      </c>
      <c r="BQ138" s="986"/>
      <c r="BR138" s="986"/>
      <c r="BS138" s="986"/>
      <c r="BT138" s="986"/>
      <c r="BU138" s="986"/>
      <c r="BV138" s="986"/>
      <c r="BW138" s="986"/>
    </row>
    <row r="139" spans="1:78" ht="15.6" customHeight="1" x14ac:dyDescent="0.2">
      <c r="A139" s="991" t="s">
        <v>225</v>
      </c>
      <c r="B139" s="992"/>
      <c r="C139" s="992"/>
      <c r="D139" s="992"/>
      <c r="E139" s="996"/>
      <c r="F139" s="991" t="s">
        <v>240</v>
      </c>
      <c r="G139" s="992"/>
      <c r="H139" s="992"/>
      <c r="I139" s="992"/>
      <c r="J139" s="992"/>
      <c r="K139" s="995" t="s">
        <v>226</v>
      </c>
      <c r="L139" s="995"/>
      <c r="M139" s="995"/>
      <c r="N139" s="995"/>
      <c r="O139" s="995"/>
      <c r="P139" s="995" t="s">
        <v>226</v>
      </c>
      <c r="Q139" s="995"/>
      <c r="R139" s="995"/>
      <c r="S139" s="995"/>
      <c r="T139" s="995"/>
      <c r="U139" s="992" t="s">
        <v>227</v>
      </c>
      <c r="V139" s="992"/>
      <c r="W139" s="992"/>
      <c r="X139" s="992"/>
      <c r="Y139" s="996"/>
      <c r="Z139" s="997" t="s">
        <v>228</v>
      </c>
      <c r="AA139" s="992"/>
      <c r="AB139" s="992"/>
      <c r="AC139" s="968" t="s">
        <v>342</v>
      </c>
      <c r="AD139" s="969"/>
      <c r="AE139" s="970"/>
      <c r="AF139" s="992" t="s">
        <v>229</v>
      </c>
      <c r="AG139" s="992"/>
      <c r="AH139" s="996"/>
      <c r="AI139" s="996" t="s">
        <v>316</v>
      </c>
      <c r="AJ139" s="1004"/>
      <c r="AK139" s="1005"/>
      <c r="AN139" s="381"/>
      <c r="AP139" s="991" t="s">
        <v>225</v>
      </c>
      <c r="AQ139" s="992"/>
      <c r="AR139" s="992"/>
      <c r="AS139" s="992"/>
      <c r="AT139" s="996"/>
      <c r="AU139" s="991" t="s">
        <v>240</v>
      </c>
      <c r="AV139" s="992"/>
      <c r="AW139" s="992"/>
      <c r="AX139" s="992"/>
      <c r="AY139" s="992"/>
      <c r="AZ139" s="995" t="s">
        <v>226</v>
      </c>
      <c r="BA139" s="995"/>
      <c r="BB139" s="995"/>
      <c r="BC139" s="995"/>
      <c r="BD139" s="995"/>
      <c r="BE139" s="995" t="s">
        <v>226</v>
      </c>
      <c r="BF139" s="995"/>
      <c r="BG139" s="995"/>
      <c r="BH139" s="995"/>
      <c r="BI139" s="995"/>
      <c r="BJ139" s="992" t="s">
        <v>227</v>
      </c>
      <c r="BK139" s="992"/>
      <c r="BL139" s="992"/>
      <c r="BM139" s="992"/>
      <c r="BN139" s="996"/>
      <c r="BO139" s="997" t="s">
        <v>228</v>
      </c>
      <c r="BP139" s="992"/>
      <c r="BQ139" s="992"/>
      <c r="BR139" s="968" t="s">
        <v>342</v>
      </c>
      <c r="BS139" s="969"/>
      <c r="BT139" s="970"/>
      <c r="BU139" s="992" t="s">
        <v>229</v>
      </c>
      <c r="BV139" s="992"/>
      <c r="BW139" s="996"/>
      <c r="BX139" s="996" t="s">
        <v>316</v>
      </c>
      <c r="BY139" s="1004"/>
      <c r="BZ139" s="1005"/>
    </row>
    <row r="140" spans="1:78" ht="15.6" customHeight="1" thickBot="1" x14ac:dyDescent="0.25">
      <c r="A140" s="993"/>
      <c r="B140" s="994"/>
      <c r="C140" s="994"/>
      <c r="D140" s="994"/>
      <c r="E140" s="1003"/>
      <c r="F140" s="993"/>
      <c r="G140" s="994"/>
      <c r="H140" s="994"/>
      <c r="I140" s="994"/>
      <c r="J140" s="994"/>
      <c r="K140" s="994" t="s">
        <v>29</v>
      </c>
      <c r="L140" s="994"/>
      <c r="M140" s="994"/>
      <c r="N140" s="994"/>
      <c r="O140" s="994"/>
      <c r="P140" s="994" t="s">
        <v>239</v>
      </c>
      <c r="Q140" s="994"/>
      <c r="R140" s="994"/>
      <c r="S140" s="994"/>
      <c r="T140" s="994"/>
      <c r="U140" s="994" t="s">
        <v>239</v>
      </c>
      <c r="V140" s="994"/>
      <c r="W140" s="994"/>
      <c r="X140" s="994"/>
      <c r="Y140" s="1003"/>
      <c r="Z140" s="1024" t="s">
        <v>230</v>
      </c>
      <c r="AA140" s="994"/>
      <c r="AB140" s="994"/>
      <c r="AC140" s="971" t="s">
        <v>229</v>
      </c>
      <c r="AD140" s="972"/>
      <c r="AE140" s="973"/>
      <c r="AF140" s="994"/>
      <c r="AG140" s="994"/>
      <c r="AH140" s="1003"/>
      <c r="AI140" s="1007" t="s">
        <v>229</v>
      </c>
      <c r="AJ140" s="1008"/>
      <c r="AK140" s="1009"/>
      <c r="AN140" s="381"/>
      <c r="AP140" s="993"/>
      <c r="AQ140" s="994"/>
      <c r="AR140" s="994"/>
      <c r="AS140" s="994"/>
      <c r="AT140" s="1003"/>
      <c r="AU140" s="993"/>
      <c r="AV140" s="994"/>
      <c r="AW140" s="994"/>
      <c r="AX140" s="994"/>
      <c r="AY140" s="994"/>
      <c r="AZ140" s="994" t="s">
        <v>29</v>
      </c>
      <c r="BA140" s="994"/>
      <c r="BB140" s="994"/>
      <c r="BC140" s="994"/>
      <c r="BD140" s="994"/>
      <c r="BE140" s="994" t="s">
        <v>239</v>
      </c>
      <c r="BF140" s="994"/>
      <c r="BG140" s="994"/>
      <c r="BH140" s="994"/>
      <c r="BI140" s="994"/>
      <c r="BJ140" s="994" t="s">
        <v>239</v>
      </c>
      <c r="BK140" s="994"/>
      <c r="BL140" s="994"/>
      <c r="BM140" s="994"/>
      <c r="BN140" s="1003"/>
      <c r="BO140" s="1024" t="s">
        <v>230</v>
      </c>
      <c r="BP140" s="994"/>
      <c r="BQ140" s="994"/>
      <c r="BR140" s="971" t="s">
        <v>229</v>
      </c>
      <c r="BS140" s="972"/>
      <c r="BT140" s="973"/>
      <c r="BU140" s="994"/>
      <c r="BV140" s="994"/>
      <c r="BW140" s="1003"/>
      <c r="BX140" s="1007" t="s">
        <v>229</v>
      </c>
      <c r="BY140" s="1008"/>
      <c r="BZ140" s="1009"/>
    </row>
    <row r="141" spans="1:78" ht="24" customHeight="1" x14ac:dyDescent="0.2">
      <c r="A141" s="966" t="s">
        <v>231</v>
      </c>
      <c r="B141" s="1016"/>
      <c r="C141" s="1016"/>
      <c r="D141" s="1016"/>
      <c r="E141" s="962"/>
      <c r="F141" s="966" t="str">
        <f>IF($F$6="","",IF($F$6=100,"100"))</f>
        <v>100</v>
      </c>
      <c r="G141" s="1016"/>
      <c r="H141" s="1016"/>
      <c r="I141" s="1016"/>
      <c r="J141" s="1016"/>
      <c r="K141" s="1016">
        <f>IF($F$6="","",IF($F$6=100,国語!$BI$43))</f>
        <v>0</v>
      </c>
      <c r="L141" s="1016"/>
      <c r="M141" s="1016"/>
      <c r="N141" s="1016"/>
      <c r="O141" s="1016"/>
      <c r="P141" s="1016">
        <f>K141</f>
        <v>0</v>
      </c>
      <c r="Q141" s="1016"/>
      <c r="R141" s="1016"/>
      <c r="S141" s="1016"/>
      <c r="T141" s="1016"/>
      <c r="U141" s="1017">
        <f>$U$6</f>
        <v>59.9</v>
      </c>
      <c r="V141" s="1017"/>
      <c r="W141" s="1017"/>
      <c r="X141" s="1017"/>
      <c r="Y141" s="1018"/>
      <c r="Z141" s="1019" t="str">
        <f>IF(AND(K141&gt;=0,K141&lt;=30,$F$6&gt;0),"〇"," ")</f>
        <v>〇</v>
      </c>
      <c r="AA141" s="999"/>
      <c r="AB141" s="1000"/>
      <c r="AC141" s="998" t="str">
        <f>IF(AND(K141&gt;=31,K141&lt;=50,$F$6&gt;0),"〇"," ")</f>
        <v xml:space="preserve"> </v>
      </c>
      <c r="AD141" s="999"/>
      <c r="AE141" s="1000"/>
      <c r="AF141" s="998" t="str">
        <f>IF(AND(K141&gt;=51,K141&lt;=68,$F$6&gt;0),"〇"," ")</f>
        <v xml:space="preserve"> </v>
      </c>
      <c r="AG141" s="999"/>
      <c r="AH141" s="1000"/>
      <c r="AI141" s="998" t="str">
        <f>IF(AND(K141&gt;=69,$F$6&gt;0),"〇"," ")</f>
        <v xml:space="preserve"> </v>
      </c>
      <c r="AJ141" s="999"/>
      <c r="AK141" s="1006"/>
      <c r="AN141" s="381"/>
      <c r="AP141" s="966" t="s">
        <v>231</v>
      </c>
      <c r="AQ141" s="1016"/>
      <c r="AR141" s="1016"/>
      <c r="AS141" s="1016"/>
      <c r="AT141" s="962"/>
      <c r="AU141" s="966" t="str">
        <f>IF($F$6="","",IF($F$6=100,"100"))</f>
        <v>100</v>
      </c>
      <c r="AV141" s="1016"/>
      <c r="AW141" s="1016"/>
      <c r="AX141" s="1016"/>
      <c r="AY141" s="1016"/>
      <c r="AZ141" s="1016">
        <f>IF($F$6="","",IF($F$6=100,国語!$BI$44))</f>
        <v>0</v>
      </c>
      <c r="BA141" s="1016"/>
      <c r="BB141" s="1016"/>
      <c r="BC141" s="1016"/>
      <c r="BD141" s="1016"/>
      <c r="BE141" s="1016">
        <f>AZ141</f>
        <v>0</v>
      </c>
      <c r="BF141" s="1016"/>
      <c r="BG141" s="1016"/>
      <c r="BH141" s="1016"/>
      <c r="BI141" s="1016"/>
      <c r="BJ141" s="1017">
        <f>$U$6</f>
        <v>59.9</v>
      </c>
      <c r="BK141" s="1017"/>
      <c r="BL141" s="1017"/>
      <c r="BM141" s="1017"/>
      <c r="BN141" s="1018"/>
      <c r="BO141" s="1019" t="str">
        <f>IF(AND(AZ141&gt;=0,AZ141&lt;=30,$F$6&gt;0),"〇"," ")</f>
        <v>〇</v>
      </c>
      <c r="BP141" s="999"/>
      <c r="BQ141" s="1000"/>
      <c r="BR141" s="998" t="str">
        <f>IF(AND(AZ141&gt;=31,AZ141&lt;=50,$F$6&gt;0),"〇"," ")</f>
        <v xml:space="preserve"> </v>
      </c>
      <c r="BS141" s="999"/>
      <c r="BT141" s="1000"/>
      <c r="BU141" s="998" t="str">
        <f>IF(AND(AZ141&gt;=51,AZ141&lt;=68,$F$6&gt;0),"〇"," ")</f>
        <v xml:space="preserve"> </v>
      </c>
      <c r="BV141" s="999"/>
      <c r="BW141" s="1000"/>
      <c r="BX141" s="998" t="str">
        <f>IF(AND(AZ141&gt;=69,$F$6&gt;0),"〇"," ")</f>
        <v xml:space="preserve"> </v>
      </c>
      <c r="BY141" s="999"/>
      <c r="BZ141" s="1006"/>
    </row>
    <row r="142" spans="1:78" ht="24" customHeight="1" x14ac:dyDescent="0.2">
      <c r="A142" s="1001" t="s">
        <v>232</v>
      </c>
      <c r="B142" s="1002"/>
      <c r="C142" s="1002"/>
      <c r="D142" s="1002"/>
      <c r="E142" s="1021"/>
      <c r="F142" s="1001" t="str">
        <f>IF($F$7="","",IF($F$7=100,"100"))</f>
        <v>100</v>
      </c>
      <c r="G142" s="1002"/>
      <c r="H142" s="1002"/>
      <c r="I142" s="1002"/>
      <c r="J142" s="1002"/>
      <c r="K142" s="1002">
        <f>IF($F$7="","",IF($F$7=100,社会!$BL$43))</f>
        <v>0</v>
      </c>
      <c r="L142" s="1002"/>
      <c r="M142" s="1002"/>
      <c r="N142" s="1002"/>
      <c r="O142" s="1002"/>
      <c r="P142" s="1002">
        <f t="shared" ref="P142:P144" si="20">K142</f>
        <v>0</v>
      </c>
      <c r="Q142" s="1002"/>
      <c r="R142" s="1002"/>
      <c r="S142" s="1002"/>
      <c r="T142" s="1002"/>
      <c r="U142" s="987">
        <f>$U$7</f>
        <v>74.8</v>
      </c>
      <c r="V142" s="987"/>
      <c r="W142" s="987"/>
      <c r="X142" s="987"/>
      <c r="Y142" s="988"/>
      <c r="Z142" s="989" t="str">
        <f>IF(AND(K142&gt;=0,K142&lt;=47,$F$7&gt;0),"〇"," ")</f>
        <v>〇</v>
      </c>
      <c r="AA142" s="975"/>
      <c r="AB142" s="990"/>
      <c r="AC142" s="974" t="str">
        <f>IF(AND(K142&gt;=48,K142&lt;=65,$F$7&gt;0),"〇"," ")</f>
        <v xml:space="preserve"> </v>
      </c>
      <c r="AD142" s="975"/>
      <c r="AE142" s="990"/>
      <c r="AF142" s="974" t="str">
        <f>IF(AND(K142&gt;=66,K142&lt;=83,$F$7&gt;0),"〇"," ")</f>
        <v xml:space="preserve"> </v>
      </c>
      <c r="AG142" s="975"/>
      <c r="AH142" s="990"/>
      <c r="AI142" s="974" t="str">
        <f>IF(AND(K142&gt;=84,$F$7&gt;0),"〇"," ")</f>
        <v xml:space="preserve"> </v>
      </c>
      <c r="AJ142" s="975"/>
      <c r="AK142" s="976"/>
      <c r="AN142" s="381"/>
      <c r="AP142" s="1001" t="s">
        <v>232</v>
      </c>
      <c r="AQ142" s="1002"/>
      <c r="AR142" s="1002"/>
      <c r="AS142" s="1002"/>
      <c r="AT142" s="1021"/>
      <c r="AU142" s="1001" t="str">
        <f>IF($F$7="","",IF($F$7=100,"100"))</f>
        <v>100</v>
      </c>
      <c r="AV142" s="1002"/>
      <c r="AW142" s="1002"/>
      <c r="AX142" s="1002"/>
      <c r="AY142" s="1002"/>
      <c r="AZ142" s="1002">
        <f>IF($F$7="","",IF($F$7=100,社会!$BL$44))</f>
        <v>0</v>
      </c>
      <c r="BA142" s="1002"/>
      <c r="BB142" s="1002"/>
      <c r="BC142" s="1002"/>
      <c r="BD142" s="1002"/>
      <c r="BE142" s="1002">
        <f t="shared" ref="BE142:BE144" si="21">AZ142</f>
        <v>0</v>
      </c>
      <c r="BF142" s="1002"/>
      <c r="BG142" s="1002"/>
      <c r="BH142" s="1002"/>
      <c r="BI142" s="1002"/>
      <c r="BJ142" s="987">
        <f>$U$7</f>
        <v>74.8</v>
      </c>
      <c r="BK142" s="987"/>
      <c r="BL142" s="987"/>
      <c r="BM142" s="987"/>
      <c r="BN142" s="988"/>
      <c r="BO142" s="989" t="str">
        <f>IF(AND(AZ142&gt;=0,AZ142&lt;=47,$F$7&gt;0),"〇"," ")</f>
        <v>〇</v>
      </c>
      <c r="BP142" s="975"/>
      <c r="BQ142" s="990"/>
      <c r="BR142" s="974" t="str">
        <f>IF(AND(AZ142&gt;=48,AZ142&lt;=65,$F$7&gt;0),"〇"," ")</f>
        <v xml:space="preserve"> </v>
      </c>
      <c r="BS142" s="975"/>
      <c r="BT142" s="990"/>
      <c r="BU142" s="974" t="str">
        <f>IF(AND(AZ142&gt;=66,AZ142&lt;=83,$F$7&gt;0),"〇"," ")</f>
        <v xml:space="preserve"> </v>
      </c>
      <c r="BV142" s="975"/>
      <c r="BW142" s="990"/>
      <c r="BX142" s="974" t="str">
        <f>IF(AND(AZ142&gt;=84,$F$7&gt;0),"〇"," ")</f>
        <v xml:space="preserve"> </v>
      </c>
      <c r="BY142" s="975"/>
      <c r="BZ142" s="976"/>
    </row>
    <row r="143" spans="1:78" ht="24" customHeight="1" x14ac:dyDescent="0.2">
      <c r="A143" s="1001" t="s">
        <v>233</v>
      </c>
      <c r="B143" s="1002"/>
      <c r="C143" s="1002"/>
      <c r="D143" s="1002"/>
      <c r="E143" s="1021"/>
      <c r="F143" s="1001" t="str">
        <f>IF($F$8="","",IF($F$8=100,"100"))</f>
        <v>100</v>
      </c>
      <c r="G143" s="1002"/>
      <c r="H143" s="1002"/>
      <c r="I143" s="1002"/>
      <c r="J143" s="1002"/>
      <c r="K143" s="1002">
        <f>IF($F$8="","",IF($F$8=100,算数!$BF$43))</f>
        <v>0</v>
      </c>
      <c r="L143" s="1002"/>
      <c r="M143" s="1002"/>
      <c r="N143" s="1002"/>
      <c r="O143" s="1002"/>
      <c r="P143" s="1002">
        <f t="shared" si="20"/>
        <v>0</v>
      </c>
      <c r="Q143" s="1002"/>
      <c r="R143" s="1002"/>
      <c r="S143" s="1002"/>
      <c r="T143" s="1002"/>
      <c r="U143" s="987">
        <f>$U$8</f>
        <v>66.5</v>
      </c>
      <c r="V143" s="987"/>
      <c r="W143" s="987"/>
      <c r="X143" s="987"/>
      <c r="Y143" s="988"/>
      <c r="Z143" s="989" t="str">
        <f>IF(AND(K143&gt;=0,K143&lt;=28,$F$8&gt;0),"〇"," ")</f>
        <v>〇</v>
      </c>
      <c r="AA143" s="975"/>
      <c r="AB143" s="990"/>
      <c r="AC143" s="974" t="str">
        <f>IF(AND(K143&gt;=29,K143&lt;=54,$F$8&gt;0),"〇"," ")</f>
        <v xml:space="preserve"> </v>
      </c>
      <c r="AD143" s="975"/>
      <c r="AE143" s="990"/>
      <c r="AF143" s="974" t="str">
        <f>IF(AND(K143&gt;=55,K143&lt;=77,$F$8&gt;0),"〇"," ")</f>
        <v xml:space="preserve"> </v>
      </c>
      <c r="AG143" s="975"/>
      <c r="AH143" s="990"/>
      <c r="AI143" s="974" t="str">
        <f>IF(AND(K143&gt;=78,$F$8&gt;0),"〇"," ")</f>
        <v xml:space="preserve"> </v>
      </c>
      <c r="AJ143" s="975"/>
      <c r="AK143" s="976"/>
      <c r="AN143" s="381"/>
      <c r="AP143" s="1001" t="s">
        <v>233</v>
      </c>
      <c r="AQ143" s="1002"/>
      <c r="AR143" s="1002"/>
      <c r="AS143" s="1002"/>
      <c r="AT143" s="1021"/>
      <c r="AU143" s="1001" t="str">
        <f>IF($F$8="","",IF($F$8=100,"100"))</f>
        <v>100</v>
      </c>
      <c r="AV143" s="1002"/>
      <c r="AW143" s="1002"/>
      <c r="AX143" s="1002"/>
      <c r="AY143" s="1002"/>
      <c r="AZ143" s="1002">
        <f>IF($F$8="","",IF($F$8=100,算数!$BF$44))</f>
        <v>0</v>
      </c>
      <c r="BA143" s="1002"/>
      <c r="BB143" s="1002"/>
      <c r="BC143" s="1002"/>
      <c r="BD143" s="1002"/>
      <c r="BE143" s="1002">
        <f t="shared" si="21"/>
        <v>0</v>
      </c>
      <c r="BF143" s="1002"/>
      <c r="BG143" s="1002"/>
      <c r="BH143" s="1002"/>
      <c r="BI143" s="1002"/>
      <c r="BJ143" s="987">
        <f>$U$8</f>
        <v>66.5</v>
      </c>
      <c r="BK143" s="987"/>
      <c r="BL143" s="987"/>
      <c r="BM143" s="987"/>
      <c r="BN143" s="988"/>
      <c r="BO143" s="989" t="str">
        <f>IF(AND(AZ143&gt;=0,AZ143&lt;=28,$F$8&gt;0),"〇"," ")</f>
        <v>〇</v>
      </c>
      <c r="BP143" s="975"/>
      <c r="BQ143" s="990"/>
      <c r="BR143" s="974" t="str">
        <f>IF(AND(AZ143&gt;=29,AZ143&lt;=54,$F$8&gt;0),"〇"," ")</f>
        <v xml:space="preserve"> </v>
      </c>
      <c r="BS143" s="975"/>
      <c r="BT143" s="990"/>
      <c r="BU143" s="974" t="str">
        <f>IF(AND(AZ143&gt;=55,AZ143&lt;=77,$F$8&gt;0),"〇"," ")</f>
        <v xml:space="preserve"> </v>
      </c>
      <c r="BV143" s="975"/>
      <c r="BW143" s="990"/>
      <c r="BX143" s="974" t="str">
        <f>IF(AND(AZ143&gt;=78,$F$8&gt;0),"〇"," ")</f>
        <v xml:space="preserve"> </v>
      </c>
      <c r="BY143" s="975"/>
      <c r="BZ143" s="976"/>
    </row>
    <row r="144" spans="1:78" ht="24" customHeight="1" thickBot="1" x14ac:dyDescent="0.25">
      <c r="A144" s="1022" t="s">
        <v>234</v>
      </c>
      <c r="B144" s="1015"/>
      <c r="C144" s="1015"/>
      <c r="D144" s="1015"/>
      <c r="E144" s="1023"/>
      <c r="F144" s="1013" t="str">
        <f>IF($F$9="","",IF($F$9=100,"100"))</f>
        <v>100</v>
      </c>
      <c r="G144" s="1014"/>
      <c r="H144" s="1014"/>
      <c r="I144" s="1014"/>
      <c r="J144" s="1014"/>
      <c r="K144" s="1015">
        <f>IF($F$9="","",IF($F$9=100,理科!$BK$43))</f>
        <v>0</v>
      </c>
      <c r="L144" s="1015"/>
      <c r="M144" s="1015"/>
      <c r="N144" s="1015"/>
      <c r="O144" s="1015"/>
      <c r="P144" s="1002">
        <f t="shared" si="20"/>
        <v>0</v>
      </c>
      <c r="Q144" s="1002"/>
      <c r="R144" s="1002"/>
      <c r="S144" s="1002"/>
      <c r="T144" s="1002"/>
      <c r="U144" s="987">
        <f>$U$9</f>
        <v>80.7</v>
      </c>
      <c r="V144" s="987"/>
      <c r="W144" s="987"/>
      <c r="X144" s="987"/>
      <c r="Y144" s="988"/>
      <c r="Z144" s="989" t="str">
        <f>IF(AND(K144&gt;=0,K144&lt;=54,$F$9&gt;0),"〇"," ")</f>
        <v>〇</v>
      </c>
      <c r="AA144" s="975"/>
      <c r="AB144" s="990"/>
      <c r="AC144" s="974" t="str">
        <f>IF(AND(K144&gt;=55,K144&lt;=72,$F$9&gt;0),"〇"," ")</f>
        <v xml:space="preserve"> </v>
      </c>
      <c r="AD144" s="975"/>
      <c r="AE144" s="990"/>
      <c r="AF144" s="974" t="str">
        <f>IF(AND(K144&gt;=73,K144&lt;=88,$F$9&gt;0),"〇"," ")</f>
        <v xml:space="preserve"> </v>
      </c>
      <c r="AG144" s="975"/>
      <c r="AH144" s="990"/>
      <c r="AI144" s="977" t="str">
        <f>IF(AND(K144&gt;=89,$F$9&gt;0),"〇"," ")</f>
        <v xml:space="preserve"> </v>
      </c>
      <c r="AJ144" s="978"/>
      <c r="AK144" s="979"/>
      <c r="AN144" s="381"/>
      <c r="AP144" s="1022" t="s">
        <v>234</v>
      </c>
      <c r="AQ144" s="1015"/>
      <c r="AR144" s="1015"/>
      <c r="AS144" s="1015"/>
      <c r="AT144" s="1023"/>
      <c r="AU144" s="1013" t="str">
        <f>IF($F$9="","",IF($F$9=100,"100"))</f>
        <v>100</v>
      </c>
      <c r="AV144" s="1014"/>
      <c r="AW144" s="1014"/>
      <c r="AX144" s="1014"/>
      <c r="AY144" s="1014"/>
      <c r="AZ144" s="1015">
        <f>IF($F$9="","",IF($F$9=100,理科!$BK$44))</f>
        <v>0</v>
      </c>
      <c r="BA144" s="1015"/>
      <c r="BB144" s="1015"/>
      <c r="BC144" s="1015"/>
      <c r="BD144" s="1015"/>
      <c r="BE144" s="1002">
        <f t="shared" si="21"/>
        <v>0</v>
      </c>
      <c r="BF144" s="1002"/>
      <c r="BG144" s="1002"/>
      <c r="BH144" s="1002"/>
      <c r="BI144" s="1002"/>
      <c r="BJ144" s="987">
        <f>$U$9</f>
        <v>80.7</v>
      </c>
      <c r="BK144" s="987"/>
      <c r="BL144" s="987"/>
      <c r="BM144" s="987"/>
      <c r="BN144" s="988"/>
      <c r="BO144" s="989" t="str">
        <f>IF(AND(AZ144&gt;=0,AZ144&lt;=54,$F$9&gt;0),"〇"," ")</f>
        <v>〇</v>
      </c>
      <c r="BP144" s="975"/>
      <c r="BQ144" s="990"/>
      <c r="BR144" s="974" t="str">
        <f>IF(AND(AZ144&gt;=55,AZ144&lt;=72,$F$9&gt;0),"〇"," ")</f>
        <v xml:space="preserve"> </v>
      </c>
      <c r="BS144" s="975"/>
      <c r="BT144" s="990"/>
      <c r="BU144" s="974" t="str">
        <f>IF(AND(AZ144&gt;=73,AZ144&lt;=88,$F$9&gt;0),"〇"," ")</f>
        <v xml:space="preserve"> </v>
      </c>
      <c r="BV144" s="975"/>
      <c r="BW144" s="990"/>
      <c r="BX144" s="977" t="str">
        <f>IF(AND(AZ144&gt;=89,$F$9&gt;0),"〇"," ")</f>
        <v xml:space="preserve"> </v>
      </c>
      <c r="BY144" s="978"/>
      <c r="BZ144" s="979"/>
    </row>
    <row r="145" spans="1:78" ht="24" customHeight="1" thickBot="1" x14ac:dyDescent="0.25">
      <c r="A145" s="1010" t="s">
        <v>235</v>
      </c>
      <c r="B145" s="1011"/>
      <c r="C145" s="1011"/>
      <c r="D145" s="1011"/>
      <c r="E145" s="1020"/>
      <c r="F145" s="1010">
        <f>SUM($F$6:$F$9)</f>
        <v>400</v>
      </c>
      <c r="G145" s="1011"/>
      <c r="H145" s="1011"/>
      <c r="I145" s="1011"/>
      <c r="J145" s="1011"/>
      <c r="K145" s="1011">
        <f>SUM(K141:K144)</f>
        <v>0</v>
      </c>
      <c r="L145" s="1011"/>
      <c r="M145" s="1011"/>
      <c r="N145" s="1011"/>
      <c r="O145" s="1011"/>
      <c r="P145" s="1012">
        <f>K145/F145*100</f>
        <v>0</v>
      </c>
      <c r="Q145" s="1012"/>
      <c r="R145" s="1012"/>
      <c r="S145" s="1012"/>
      <c r="T145" s="1012"/>
      <c r="U145" s="983"/>
      <c r="V145" s="983"/>
      <c r="W145" s="983"/>
      <c r="X145" s="983"/>
      <c r="Y145" s="980"/>
      <c r="Z145" s="984"/>
      <c r="AA145" s="983"/>
      <c r="AB145" s="983"/>
      <c r="AC145" s="983"/>
      <c r="AD145" s="983"/>
      <c r="AE145" s="983"/>
      <c r="AF145" s="983"/>
      <c r="AG145" s="983"/>
      <c r="AH145" s="980"/>
      <c r="AI145" s="980"/>
      <c r="AJ145" s="981"/>
      <c r="AK145" s="982"/>
      <c r="AN145" s="381"/>
      <c r="AP145" s="1010" t="s">
        <v>235</v>
      </c>
      <c r="AQ145" s="1011"/>
      <c r="AR145" s="1011"/>
      <c r="AS145" s="1011"/>
      <c r="AT145" s="1020"/>
      <c r="AU145" s="1010">
        <f>SUM($F$6:$F$9)</f>
        <v>400</v>
      </c>
      <c r="AV145" s="1011"/>
      <c r="AW145" s="1011"/>
      <c r="AX145" s="1011"/>
      <c r="AY145" s="1011"/>
      <c r="AZ145" s="1011">
        <f>SUM(AZ141:AZ144)</f>
        <v>0</v>
      </c>
      <c r="BA145" s="1011"/>
      <c r="BB145" s="1011"/>
      <c r="BC145" s="1011"/>
      <c r="BD145" s="1011"/>
      <c r="BE145" s="1012">
        <f>AZ145/AU145*100</f>
        <v>0</v>
      </c>
      <c r="BF145" s="1012"/>
      <c r="BG145" s="1012"/>
      <c r="BH145" s="1012"/>
      <c r="BI145" s="1012"/>
      <c r="BJ145" s="983"/>
      <c r="BK145" s="983"/>
      <c r="BL145" s="983"/>
      <c r="BM145" s="983"/>
      <c r="BN145" s="980"/>
      <c r="BO145" s="984"/>
      <c r="BP145" s="983"/>
      <c r="BQ145" s="983"/>
      <c r="BR145" s="983"/>
      <c r="BS145" s="983"/>
      <c r="BT145" s="983"/>
      <c r="BU145" s="983"/>
      <c r="BV145" s="983"/>
      <c r="BW145" s="980"/>
      <c r="BX145" s="980"/>
      <c r="BY145" s="981"/>
      <c r="BZ145" s="982"/>
    </row>
    <row r="146" spans="1:78" ht="24" customHeight="1" x14ac:dyDescent="0.2">
      <c r="A146" s="327"/>
      <c r="B146" s="327"/>
      <c r="C146" s="327"/>
      <c r="D146" s="327"/>
      <c r="E146" s="327"/>
      <c r="F146" s="327"/>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7"/>
      <c r="AN146" s="381"/>
    </row>
    <row r="147" spans="1:78" ht="16.2" customHeight="1" x14ac:dyDescent="0.2">
      <c r="A147" s="327"/>
      <c r="B147" s="327"/>
      <c r="C147" s="327"/>
      <c r="D147" s="327"/>
      <c r="E147" s="327"/>
      <c r="F147" s="327"/>
      <c r="G147" s="327"/>
      <c r="H147" s="327"/>
      <c r="I147" s="327"/>
      <c r="J147" s="327"/>
      <c r="K147" s="327"/>
      <c r="L147" s="327"/>
      <c r="M147" s="327"/>
      <c r="N147" s="327"/>
      <c r="O147" s="327"/>
      <c r="P147" s="327"/>
      <c r="Q147" s="327"/>
      <c r="R147" s="327"/>
      <c r="S147" s="327"/>
      <c r="T147" s="327"/>
      <c r="U147" s="327"/>
      <c r="V147" s="327"/>
      <c r="W147" s="327"/>
      <c r="X147" s="327"/>
      <c r="Y147" s="327"/>
      <c r="Z147" s="327"/>
      <c r="AA147" s="327"/>
      <c r="AB147" s="327"/>
      <c r="AC147" s="327"/>
      <c r="AD147" s="327"/>
      <c r="AE147" s="327"/>
      <c r="AF147" s="327"/>
      <c r="AG147" s="327"/>
      <c r="AH147" s="327"/>
      <c r="AI147" s="327"/>
      <c r="AJ147" s="327"/>
      <c r="AK147" s="327"/>
      <c r="AN147" s="381"/>
    </row>
    <row r="148" spans="1:78" ht="10.95" customHeight="1" x14ac:dyDescent="0.2">
      <c r="A148" s="327"/>
      <c r="B148" s="327"/>
      <c r="C148" s="327"/>
      <c r="D148" s="327"/>
      <c r="E148" s="327"/>
      <c r="F148" s="327"/>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N148" s="381"/>
    </row>
    <row r="149" spans="1:78" ht="12" customHeight="1" x14ac:dyDescent="0.2">
      <c r="A149" s="327"/>
      <c r="B149" s="327"/>
      <c r="C149" s="327"/>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N149" s="381"/>
    </row>
    <row r="150" spans="1:78" ht="33.6" customHeight="1" x14ac:dyDescent="0.2">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3"/>
      <c r="AM150" s="383"/>
      <c r="AN150" s="384"/>
      <c r="AO150" s="383"/>
      <c r="AP150" s="383"/>
      <c r="AQ150" s="383"/>
      <c r="AR150" s="383"/>
      <c r="AS150" s="383"/>
      <c r="AT150" s="383"/>
      <c r="AU150" s="383"/>
      <c r="AV150" s="383"/>
      <c r="AW150" s="383"/>
      <c r="AX150" s="383"/>
      <c r="AY150" s="383"/>
      <c r="AZ150" s="383"/>
      <c r="BA150" s="383"/>
      <c r="BB150" s="383"/>
      <c r="BC150" s="383"/>
      <c r="BD150" s="383"/>
      <c r="BE150" s="383"/>
      <c r="BF150" s="383"/>
      <c r="BG150" s="383"/>
      <c r="BH150" s="383"/>
      <c r="BI150" s="383"/>
      <c r="BJ150" s="383"/>
      <c r="BK150" s="383"/>
      <c r="BL150" s="383"/>
      <c r="BM150" s="383"/>
      <c r="BN150" s="383"/>
      <c r="BO150" s="383"/>
      <c r="BP150" s="383"/>
      <c r="BQ150" s="383"/>
      <c r="BR150" s="383"/>
      <c r="BS150" s="383"/>
      <c r="BT150" s="383"/>
      <c r="BU150" s="383"/>
      <c r="BV150" s="383"/>
      <c r="BW150" s="383"/>
      <c r="BX150" s="383"/>
      <c r="BY150" s="383"/>
      <c r="BZ150" s="383"/>
    </row>
    <row r="151" spans="1:78" ht="19.8" x14ac:dyDescent="0.2">
      <c r="A151" s="327"/>
      <c r="B151" s="965" t="s">
        <v>220</v>
      </c>
      <c r="C151" s="965"/>
      <c r="D151" s="965"/>
      <c r="E151" s="965"/>
      <c r="F151" s="965"/>
      <c r="G151" s="965"/>
      <c r="H151" s="965"/>
      <c r="I151" s="965"/>
      <c r="J151" s="965"/>
      <c r="K151" s="965"/>
      <c r="L151" s="965"/>
      <c r="M151" s="965"/>
      <c r="N151" s="965"/>
      <c r="O151" s="965"/>
      <c r="P151" s="965"/>
      <c r="Q151" s="965"/>
      <c r="R151" s="965"/>
      <c r="S151" s="327"/>
      <c r="T151" s="327"/>
      <c r="U151" s="327"/>
      <c r="V151" s="327"/>
      <c r="W151" s="327"/>
      <c r="X151" s="327"/>
      <c r="Y151" s="327"/>
      <c r="Z151" s="327"/>
      <c r="AA151" s="327"/>
      <c r="AB151" s="327"/>
      <c r="AC151" s="327"/>
      <c r="AD151" s="327"/>
      <c r="AE151" s="327"/>
      <c r="AF151" s="327"/>
      <c r="AG151" s="327"/>
      <c r="AH151" s="327"/>
      <c r="AI151" s="327"/>
      <c r="AJ151" s="327"/>
      <c r="AK151" s="327"/>
      <c r="AN151" s="381"/>
      <c r="AP151" s="327"/>
      <c r="AQ151" s="965" t="s">
        <v>220</v>
      </c>
      <c r="AR151" s="965"/>
      <c r="AS151" s="965"/>
      <c r="AT151" s="965"/>
      <c r="AU151" s="965"/>
      <c r="AV151" s="965"/>
      <c r="AW151" s="965"/>
      <c r="AX151" s="965"/>
      <c r="AY151" s="965"/>
      <c r="AZ151" s="965"/>
      <c r="BA151" s="965"/>
      <c r="BB151" s="965"/>
      <c r="BC151" s="965"/>
      <c r="BD151" s="965"/>
      <c r="BE151" s="965"/>
      <c r="BF151" s="965"/>
      <c r="BG151" s="965"/>
      <c r="BH151" s="327"/>
      <c r="BI151" s="327"/>
      <c r="BJ151" s="327"/>
      <c r="BK151" s="327"/>
      <c r="BL151" s="327"/>
      <c r="BM151" s="327"/>
      <c r="BN151" s="327"/>
      <c r="BO151" s="327"/>
      <c r="BP151" s="327"/>
      <c r="BQ151" s="327"/>
      <c r="BR151" s="327"/>
      <c r="BS151" s="327"/>
      <c r="BT151" s="327"/>
      <c r="BU151" s="327"/>
      <c r="BV151" s="327"/>
      <c r="BW151" s="327"/>
    </row>
    <row r="152" spans="1:78" ht="21.6" customHeight="1" x14ac:dyDescent="0.2">
      <c r="A152" s="965"/>
      <c r="B152" s="965"/>
      <c r="C152" s="327"/>
      <c r="D152" s="327"/>
      <c r="E152" s="327"/>
      <c r="F152" s="327"/>
      <c r="G152" s="327"/>
      <c r="H152" s="327"/>
      <c r="I152" s="327"/>
      <c r="J152" s="327"/>
      <c r="K152" s="1025" t="s">
        <v>221</v>
      </c>
      <c r="L152" s="1025"/>
      <c r="M152" s="1025"/>
      <c r="N152" s="1025"/>
      <c r="O152" s="1025"/>
      <c r="P152" s="1025"/>
      <c r="Q152" s="1025"/>
      <c r="R152" s="1025"/>
      <c r="S152" s="1025"/>
      <c r="T152" s="1025"/>
      <c r="U152" s="1025"/>
      <c r="V152" s="1025"/>
      <c r="W152" s="327"/>
      <c r="X152" s="327"/>
      <c r="Y152" s="327"/>
      <c r="Z152" s="327"/>
      <c r="AA152" s="327"/>
      <c r="AB152" s="327"/>
      <c r="AC152" s="327"/>
      <c r="AD152" s="327"/>
      <c r="AE152" s="327"/>
      <c r="AF152" s="327"/>
      <c r="AG152" s="327"/>
      <c r="AH152" s="327"/>
      <c r="AI152" s="327"/>
      <c r="AJ152" s="327"/>
      <c r="AK152" s="327"/>
      <c r="AN152" s="381"/>
      <c r="AP152" s="965"/>
      <c r="AQ152" s="965"/>
      <c r="AR152" s="327"/>
      <c r="AS152" s="327"/>
      <c r="AT152" s="327"/>
      <c r="AU152" s="327"/>
      <c r="AV152" s="327"/>
      <c r="AW152" s="327"/>
      <c r="AX152" s="327"/>
      <c r="AY152" s="327"/>
      <c r="AZ152" s="1025" t="s">
        <v>221</v>
      </c>
      <c r="BA152" s="1025"/>
      <c r="BB152" s="1025"/>
      <c r="BC152" s="1025"/>
      <c r="BD152" s="1025"/>
      <c r="BE152" s="1025"/>
      <c r="BF152" s="1025"/>
      <c r="BG152" s="1025"/>
      <c r="BH152" s="1025"/>
      <c r="BI152" s="1025"/>
      <c r="BJ152" s="1025"/>
      <c r="BK152" s="1025"/>
      <c r="BL152" s="327"/>
      <c r="BM152" s="327"/>
      <c r="BN152" s="327"/>
      <c r="BO152" s="327"/>
      <c r="BP152" s="327"/>
      <c r="BQ152" s="327"/>
      <c r="BR152" s="327"/>
      <c r="BS152" s="327"/>
      <c r="BT152" s="327"/>
      <c r="BU152" s="327"/>
      <c r="BV152" s="327"/>
      <c r="BW152" s="327"/>
    </row>
    <row r="153" spans="1:78" ht="24" customHeight="1" thickBot="1" x14ac:dyDescent="0.25">
      <c r="A153" s="330"/>
      <c r="B153" s="330"/>
      <c r="C153" s="330"/>
      <c r="D153" s="330"/>
      <c r="E153" s="330"/>
      <c r="F153" s="330"/>
      <c r="G153" s="330"/>
      <c r="H153" s="330"/>
      <c r="I153" s="330"/>
      <c r="J153" s="330"/>
      <c r="K153" s="330"/>
      <c r="L153" s="985" t="s">
        <v>236</v>
      </c>
      <c r="M153" s="985"/>
      <c r="N153" s="985"/>
      <c r="O153" s="985">
        <f>$O$3</f>
        <v>1</v>
      </c>
      <c r="P153" s="985"/>
      <c r="Q153" s="379" t="s">
        <v>222</v>
      </c>
      <c r="R153" s="380"/>
      <c r="S153" s="985">
        <f>国語!$A$45</f>
        <v>23</v>
      </c>
      <c r="T153" s="985"/>
      <c r="U153" s="379" t="s">
        <v>223</v>
      </c>
      <c r="V153" s="380"/>
      <c r="W153" s="985" t="s">
        <v>224</v>
      </c>
      <c r="X153" s="985"/>
      <c r="Y153" s="985"/>
      <c r="Z153" s="135"/>
      <c r="AA153" s="986">
        <f>国語!$B$45</f>
        <v>0</v>
      </c>
      <c r="AB153" s="986"/>
      <c r="AC153" s="986"/>
      <c r="AD153" s="986"/>
      <c r="AE153" s="986"/>
      <c r="AF153" s="986"/>
      <c r="AG153" s="986"/>
      <c r="AH153" s="986"/>
      <c r="AI153" s="403"/>
      <c r="AJ153" s="403"/>
      <c r="AK153" s="403"/>
      <c r="AN153" s="381"/>
      <c r="AP153" s="330"/>
      <c r="AQ153" s="330"/>
      <c r="AR153" s="330"/>
      <c r="AS153" s="330"/>
      <c r="AT153" s="330"/>
      <c r="AU153" s="330"/>
      <c r="AV153" s="330"/>
      <c r="AW153" s="330"/>
      <c r="AX153" s="330"/>
      <c r="AY153" s="330"/>
      <c r="AZ153" s="330"/>
      <c r="BA153" s="985" t="s">
        <v>236</v>
      </c>
      <c r="BB153" s="985"/>
      <c r="BC153" s="985"/>
      <c r="BD153" s="985">
        <f>$O$3</f>
        <v>1</v>
      </c>
      <c r="BE153" s="985"/>
      <c r="BF153" s="379" t="s">
        <v>222</v>
      </c>
      <c r="BG153" s="380"/>
      <c r="BH153" s="985">
        <f>国語!$A$46</f>
        <v>24</v>
      </c>
      <c r="BI153" s="985"/>
      <c r="BJ153" s="379" t="s">
        <v>223</v>
      </c>
      <c r="BK153" s="380"/>
      <c r="BL153" s="985" t="s">
        <v>224</v>
      </c>
      <c r="BM153" s="985"/>
      <c r="BN153" s="985"/>
      <c r="BO153" s="135"/>
      <c r="BP153" s="986">
        <f>国語!$B$46</f>
        <v>0</v>
      </c>
      <c r="BQ153" s="986"/>
      <c r="BR153" s="986"/>
      <c r="BS153" s="986"/>
      <c r="BT153" s="986"/>
      <c r="BU153" s="986"/>
      <c r="BV153" s="986"/>
      <c r="BW153" s="986"/>
    </row>
    <row r="154" spans="1:78" ht="15.6" customHeight="1" x14ac:dyDescent="0.2">
      <c r="A154" s="991" t="s">
        <v>225</v>
      </c>
      <c r="B154" s="992"/>
      <c r="C154" s="992"/>
      <c r="D154" s="992"/>
      <c r="E154" s="996"/>
      <c r="F154" s="991" t="s">
        <v>240</v>
      </c>
      <c r="G154" s="992"/>
      <c r="H154" s="992"/>
      <c r="I154" s="992"/>
      <c r="J154" s="992"/>
      <c r="K154" s="995" t="s">
        <v>226</v>
      </c>
      <c r="L154" s="995"/>
      <c r="M154" s="995"/>
      <c r="N154" s="995"/>
      <c r="O154" s="995"/>
      <c r="P154" s="995" t="s">
        <v>226</v>
      </c>
      <c r="Q154" s="995"/>
      <c r="R154" s="995"/>
      <c r="S154" s="995"/>
      <c r="T154" s="995"/>
      <c r="U154" s="992" t="s">
        <v>227</v>
      </c>
      <c r="V154" s="992"/>
      <c r="W154" s="992"/>
      <c r="X154" s="992"/>
      <c r="Y154" s="996"/>
      <c r="Z154" s="997" t="s">
        <v>228</v>
      </c>
      <c r="AA154" s="992"/>
      <c r="AB154" s="992"/>
      <c r="AC154" s="968" t="s">
        <v>342</v>
      </c>
      <c r="AD154" s="969"/>
      <c r="AE154" s="970"/>
      <c r="AF154" s="992" t="s">
        <v>229</v>
      </c>
      <c r="AG154" s="992"/>
      <c r="AH154" s="996"/>
      <c r="AI154" s="996" t="s">
        <v>316</v>
      </c>
      <c r="AJ154" s="1004"/>
      <c r="AK154" s="1005"/>
      <c r="AN154" s="381"/>
      <c r="AP154" s="991" t="s">
        <v>225</v>
      </c>
      <c r="AQ154" s="992"/>
      <c r="AR154" s="992"/>
      <c r="AS154" s="992"/>
      <c r="AT154" s="996"/>
      <c r="AU154" s="991" t="s">
        <v>240</v>
      </c>
      <c r="AV154" s="992"/>
      <c r="AW154" s="992"/>
      <c r="AX154" s="992"/>
      <c r="AY154" s="992"/>
      <c r="AZ154" s="995" t="s">
        <v>226</v>
      </c>
      <c r="BA154" s="995"/>
      <c r="BB154" s="995"/>
      <c r="BC154" s="995"/>
      <c r="BD154" s="995"/>
      <c r="BE154" s="995" t="s">
        <v>226</v>
      </c>
      <c r="BF154" s="995"/>
      <c r="BG154" s="995"/>
      <c r="BH154" s="995"/>
      <c r="BI154" s="995"/>
      <c r="BJ154" s="992" t="s">
        <v>227</v>
      </c>
      <c r="BK154" s="992"/>
      <c r="BL154" s="992"/>
      <c r="BM154" s="992"/>
      <c r="BN154" s="996"/>
      <c r="BO154" s="997" t="s">
        <v>228</v>
      </c>
      <c r="BP154" s="992"/>
      <c r="BQ154" s="992"/>
      <c r="BR154" s="968" t="s">
        <v>342</v>
      </c>
      <c r="BS154" s="969"/>
      <c r="BT154" s="970"/>
      <c r="BU154" s="992" t="s">
        <v>229</v>
      </c>
      <c r="BV154" s="992"/>
      <c r="BW154" s="996"/>
      <c r="BX154" s="996" t="s">
        <v>316</v>
      </c>
      <c r="BY154" s="1004"/>
      <c r="BZ154" s="1005"/>
    </row>
    <row r="155" spans="1:78" ht="15.6" customHeight="1" thickBot="1" x14ac:dyDescent="0.25">
      <c r="A155" s="993"/>
      <c r="B155" s="994"/>
      <c r="C155" s="994"/>
      <c r="D155" s="994"/>
      <c r="E155" s="1003"/>
      <c r="F155" s="993"/>
      <c r="G155" s="994"/>
      <c r="H155" s="994"/>
      <c r="I155" s="994"/>
      <c r="J155" s="994"/>
      <c r="K155" s="994" t="s">
        <v>29</v>
      </c>
      <c r="L155" s="994"/>
      <c r="M155" s="994"/>
      <c r="N155" s="994"/>
      <c r="O155" s="994"/>
      <c r="P155" s="994" t="s">
        <v>239</v>
      </c>
      <c r="Q155" s="994"/>
      <c r="R155" s="994"/>
      <c r="S155" s="994"/>
      <c r="T155" s="994"/>
      <c r="U155" s="994" t="s">
        <v>239</v>
      </c>
      <c r="V155" s="994"/>
      <c r="W155" s="994"/>
      <c r="X155" s="994"/>
      <c r="Y155" s="1003"/>
      <c r="Z155" s="1024" t="s">
        <v>230</v>
      </c>
      <c r="AA155" s="994"/>
      <c r="AB155" s="994"/>
      <c r="AC155" s="971" t="s">
        <v>229</v>
      </c>
      <c r="AD155" s="972"/>
      <c r="AE155" s="973"/>
      <c r="AF155" s="994"/>
      <c r="AG155" s="994"/>
      <c r="AH155" s="1003"/>
      <c r="AI155" s="1007" t="s">
        <v>229</v>
      </c>
      <c r="AJ155" s="1008"/>
      <c r="AK155" s="1009"/>
      <c r="AN155" s="381"/>
      <c r="AP155" s="993"/>
      <c r="AQ155" s="994"/>
      <c r="AR155" s="994"/>
      <c r="AS155" s="994"/>
      <c r="AT155" s="1003"/>
      <c r="AU155" s="993"/>
      <c r="AV155" s="994"/>
      <c r="AW155" s="994"/>
      <c r="AX155" s="994"/>
      <c r="AY155" s="994"/>
      <c r="AZ155" s="994" t="s">
        <v>29</v>
      </c>
      <c r="BA155" s="994"/>
      <c r="BB155" s="994"/>
      <c r="BC155" s="994"/>
      <c r="BD155" s="994"/>
      <c r="BE155" s="994" t="s">
        <v>239</v>
      </c>
      <c r="BF155" s="994"/>
      <c r="BG155" s="994"/>
      <c r="BH155" s="994"/>
      <c r="BI155" s="994"/>
      <c r="BJ155" s="994" t="s">
        <v>239</v>
      </c>
      <c r="BK155" s="994"/>
      <c r="BL155" s="994"/>
      <c r="BM155" s="994"/>
      <c r="BN155" s="1003"/>
      <c r="BO155" s="1024" t="s">
        <v>230</v>
      </c>
      <c r="BP155" s="994"/>
      <c r="BQ155" s="994"/>
      <c r="BR155" s="971" t="s">
        <v>229</v>
      </c>
      <c r="BS155" s="972"/>
      <c r="BT155" s="973"/>
      <c r="BU155" s="994"/>
      <c r="BV155" s="994"/>
      <c r="BW155" s="1003"/>
      <c r="BX155" s="1007" t="s">
        <v>229</v>
      </c>
      <c r="BY155" s="1008"/>
      <c r="BZ155" s="1009"/>
    </row>
    <row r="156" spans="1:78" ht="24" customHeight="1" x14ac:dyDescent="0.2">
      <c r="A156" s="966" t="s">
        <v>231</v>
      </c>
      <c r="B156" s="1016"/>
      <c r="C156" s="1016"/>
      <c r="D156" s="1016"/>
      <c r="E156" s="962"/>
      <c r="F156" s="966" t="str">
        <f>IF($F$6="","",IF($F$6=100,"100"))</f>
        <v>100</v>
      </c>
      <c r="G156" s="1016"/>
      <c r="H156" s="1016"/>
      <c r="I156" s="1016"/>
      <c r="J156" s="1016"/>
      <c r="K156" s="1016">
        <f>IF($F$6="","",IF($F$6=100,国語!$BI$45))</f>
        <v>0</v>
      </c>
      <c r="L156" s="1016"/>
      <c r="M156" s="1016"/>
      <c r="N156" s="1016"/>
      <c r="O156" s="1016"/>
      <c r="P156" s="1016">
        <f>K156</f>
        <v>0</v>
      </c>
      <c r="Q156" s="1016"/>
      <c r="R156" s="1016"/>
      <c r="S156" s="1016"/>
      <c r="T156" s="1016"/>
      <c r="U156" s="1017">
        <f>$U$6</f>
        <v>59.9</v>
      </c>
      <c r="V156" s="1017"/>
      <c r="W156" s="1017"/>
      <c r="X156" s="1017"/>
      <c r="Y156" s="1018"/>
      <c r="Z156" s="1019" t="str">
        <f>IF(AND(K156&gt;=0,K156&lt;=30,$F$6&gt;0),"〇"," ")</f>
        <v>〇</v>
      </c>
      <c r="AA156" s="999"/>
      <c r="AB156" s="1000"/>
      <c r="AC156" s="998" t="str">
        <f>IF(AND(K156&gt;=31,K156&lt;=50,$F$6&gt;0),"〇"," ")</f>
        <v xml:space="preserve"> </v>
      </c>
      <c r="AD156" s="999"/>
      <c r="AE156" s="1000"/>
      <c r="AF156" s="998" t="str">
        <f>IF(AND(K156&gt;=51,K156&lt;=68,$F$6&gt;0),"〇"," ")</f>
        <v xml:space="preserve"> </v>
      </c>
      <c r="AG156" s="999"/>
      <c r="AH156" s="1000"/>
      <c r="AI156" s="998" t="str">
        <f>IF(AND(K156&gt;=69,$F$6&gt;0),"〇"," ")</f>
        <v xml:space="preserve"> </v>
      </c>
      <c r="AJ156" s="999"/>
      <c r="AK156" s="1006"/>
      <c r="AN156" s="381"/>
      <c r="AP156" s="966" t="s">
        <v>231</v>
      </c>
      <c r="AQ156" s="1016"/>
      <c r="AR156" s="1016"/>
      <c r="AS156" s="1016"/>
      <c r="AT156" s="962"/>
      <c r="AU156" s="966" t="str">
        <f>IF($F$6="","",IF($F$6=100,"100"))</f>
        <v>100</v>
      </c>
      <c r="AV156" s="1016"/>
      <c r="AW156" s="1016"/>
      <c r="AX156" s="1016"/>
      <c r="AY156" s="1016"/>
      <c r="AZ156" s="1016">
        <f>IF($F$6="","",IF($F$6=100,国語!$BI$46))</f>
        <v>0</v>
      </c>
      <c r="BA156" s="1016"/>
      <c r="BB156" s="1016"/>
      <c r="BC156" s="1016"/>
      <c r="BD156" s="1016"/>
      <c r="BE156" s="1016">
        <f>AZ156</f>
        <v>0</v>
      </c>
      <c r="BF156" s="1016"/>
      <c r="BG156" s="1016"/>
      <c r="BH156" s="1016"/>
      <c r="BI156" s="1016"/>
      <c r="BJ156" s="1017">
        <f>$U$6</f>
        <v>59.9</v>
      </c>
      <c r="BK156" s="1017"/>
      <c r="BL156" s="1017"/>
      <c r="BM156" s="1017"/>
      <c r="BN156" s="1018"/>
      <c r="BO156" s="1019" t="str">
        <f>IF(AND(AZ156&gt;=0,AZ156&lt;=30,$F$6&gt;0),"〇"," ")</f>
        <v>〇</v>
      </c>
      <c r="BP156" s="999"/>
      <c r="BQ156" s="1000"/>
      <c r="BR156" s="998" t="str">
        <f>IF(AND(AZ156&gt;=31,AZ156&lt;=50,$F$6&gt;0),"〇"," ")</f>
        <v xml:space="preserve"> </v>
      </c>
      <c r="BS156" s="999"/>
      <c r="BT156" s="1000"/>
      <c r="BU156" s="998" t="str">
        <f>IF(AND(AZ156&gt;=51,AZ156&lt;=68,$F$6&gt;0),"〇"," ")</f>
        <v xml:space="preserve"> </v>
      </c>
      <c r="BV156" s="999"/>
      <c r="BW156" s="1000"/>
      <c r="BX156" s="998" t="str">
        <f>IF(AND(AZ156&gt;=69,$F$6&gt;0),"〇"," ")</f>
        <v xml:space="preserve"> </v>
      </c>
      <c r="BY156" s="999"/>
      <c r="BZ156" s="1006"/>
    </row>
    <row r="157" spans="1:78" ht="24" customHeight="1" x14ac:dyDescent="0.2">
      <c r="A157" s="1001" t="s">
        <v>232</v>
      </c>
      <c r="B157" s="1002"/>
      <c r="C157" s="1002"/>
      <c r="D157" s="1002"/>
      <c r="E157" s="1021"/>
      <c r="F157" s="1001" t="str">
        <f>IF($F$7="","",IF($F$7=100,"100"))</f>
        <v>100</v>
      </c>
      <c r="G157" s="1002"/>
      <c r="H157" s="1002"/>
      <c r="I157" s="1002"/>
      <c r="J157" s="1002"/>
      <c r="K157" s="1002">
        <f>IF($F$7="","",IF($F$7=100,社会!$BL$45))</f>
        <v>0</v>
      </c>
      <c r="L157" s="1002"/>
      <c r="M157" s="1002"/>
      <c r="N157" s="1002"/>
      <c r="O157" s="1002"/>
      <c r="P157" s="1002">
        <f t="shared" ref="P157:P159" si="22">K157</f>
        <v>0</v>
      </c>
      <c r="Q157" s="1002"/>
      <c r="R157" s="1002"/>
      <c r="S157" s="1002"/>
      <c r="T157" s="1002"/>
      <c r="U157" s="987">
        <f>$U$7</f>
        <v>74.8</v>
      </c>
      <c r="V157" s="987"/>
      <c r="W157" s="987"/>
      <c r="X157" s="987"/>
      <c r="Y157" s="988"/>
      <c r="Z157" s="989" t="str">
        <f>IF(AND(K157&gt;=0,K157&lt;=47,$F$7&gt;0),"〇"," ")</f>
        <v>〇</v>
      </c>
      <c r="AA157" s="975"/>
      <c r="AB157" s="990"/>
      <c r="AC157" s="974" t="str">
        <f>IF(AND(K157&gt;=48,K157&lt;=65,$F$7&gt;0),"〇"," ")</f>
        <v xml:space="preserve"> </v>
      </c>
      <c r="AD157" s="975"/>
      <c r="AE157" s="990"/>
      <c r="AF157" s="974" t="str">
        <f>IF(AND(K157&gt;=66,K157&lt;=83,$F$7&gt;0),"〇"," ")</f>
        <v xml:space="preserve"> </v>
      </c>
      <c r="AG157" s="975"/>
      <c r="AH157" s="990"/>
      <c r="AI157" s="974" t="str">
        <f>IF(AND(K157&gt;=84,$F$7&gt;0),"〇"," ")</f>
        <v xml:space="preserve"> </v>
      </c>
      <c r="AJ157" s="975"/>
      <c r="AK157" s="976"/>
      <c r="AN157" s="381"/>
      <c r="AP157" s="1001" t="s">
        <v>232</v>
      </c>
      <c r="AQ157" s="1002"/>
      <c r="AR157" s="1002"/>
      <c r="AS157" s="1002"/>
      <c r="AT157" s="1021"/>
      <c r="AU157" s="1001" t="str">
        <f>IF($F$7="","",IF($F$7=100,"100"))</f>
        <v>100</v>
      </c>
      <c r="AV157" s="1002"/>
      <c r="AW157" s="1002"/>
      <c r="AX157" s="1002"/>
      <c r="AY157" s="1002"/>
      <c r="AZ157" s="1002">
        <f>IF($F$7="","",IF($F$7=100,社会!$BL$46))</f>
        <v>0</v>
      </c>
      <c r="BA157" s="1002"/>
      <c r="BB157" s="1002"/>
      <c r="BC157" s="1002"/>
      <c r="BD157" s="1002"/>
      <c r="BE157" s="1002">
        <f t="shared" ref="BE157:BE159" si="23">AZ157</f>
        <v>0</v>
      </c>
      <c r="BF157" s="1002"/>
      <c r="BG157" s="1002"/>
      <c r="BH157" s="1002"/>
      <c r="BI157" s="1002"/>
      <c r="BJ157" s="987">
        <f>$U$7</f>
        <v>74.8</v>
      </c>
      <c r="BK157" s="987"/>
      <c r="BL157" s="987"/>
      <c r="BM157" s="987"/>
      <c r="BN157" s="988"/>
      <c r="BO157" s="989" t="str">
        <f>IF(AND(AZ157&gt;=0,AZ157&lt;=47,$F$7&gt;0),"〇"," ")</f>
        <v>〇</v>
      </c>
      <c r="BP157" s="975"/>
      <c r="BQ157" s="990"/>
      <c r="BR157" s="974" t="str">
        <f>IF(AND(AZ157&gt;=48,AZ157&lt;=65,$F$7&gt;0),"〇"," ")</f>
        <v xml:space="preserve"> </v>
      </c>
      <c r="BS157" s="975"/>
      <c r="BT157" s="990"/>
      <c r="BU157" s="974" t="str">
        <f>IF(AND(AZ157&gt;=66,AZ157&lt;=83,$F$7&gt;0),"〇"," ")</f>
        <v xml:space="preserve"> </v>
      </c>
      <c r="BV157" s="975"/>
      <c r="BW157" s="990"/>
      <c r="BX157" s="974" t="str">
        <f>IF(AND(AZ157&gt;=84,$F$7&gt;0),"〇"," ")</f>
        <v xml:space="preserve"> </v>
      </c>
      <c r="BY157" s="975"/>
      <c r="BZ157" s="976"/>
    </row>
    <row r="158" spans="1:78" ht="24" customHeight="1" x14ac:dyDescent="0.2">
      <c r="A158" s="1001" t="s">
        <v>233</v>
      </c>
      <c r="B158" s="1002"/>
      <c r="C158" s="1002"/>
      <c r="D158" s="1002"/>
      <c r="E158" s="1021"/>
      <c r="F158" s="1001" t="str">
        <f>IF($F$8="","",IF($F$8=100,"100"))</f>
        <v>100</v>
      </c>
      <c r="G158" s="1002"/>
      <c r="H158" s="1002"/>
      <c r="I158" s="1002"/>
      <c r="J158" s="1002"/>
      <c r="K158" s="1002">
        <f>IF($F$8="","",IF($F$8=100,算数!$BF$45))</f>
        <v>0</v>
      </c>
      <c r="L158" s="1002"/>
      <c r="M158" s="1002"/>
      <c r="N158" s="1002"/>
      <c r="O158" s="1002"/>
      <c r="P158" s="1002">
        <f t="shared" si="22"/>
        <v>0</v>
      </c>
      <c r="Q158" s="1002"/>
      <c r="R158" s="1002"/>
      <c r="S158" s="1002"/>
      <c r="T158" s="1002"/>
      <c r="U158" s="987">
        <f>$U$8</f>
        <v>66.5</v>
      </c>
      <c r="V158" s="987"/>
      <c r="W158" s="987"/>
      <c r="X158" s="987"/>
      <c r="Y158" s="988"/>
      <c r="Z158" s="989" t="str">
        <f>IF(AND(K158&gt;=0,K158&lt;=28,$F$8&gt;0),"〇"," ")</f>
        <v>〇</v>
      </c>
      <c r="AA158" s="975"/>
      <c r="AB158" s="990"/>
      <c r="AC158" s="974" t="str">
        <f>IF(AND(K158&gt;=29,K158&lt;=54,$F$8&gt;0),"〇"," ")</f>
        <v xml:space="preserve"> </v>
      </c>
      <c r="AD158" s="975"/>
      <c r="AE158" s="990"/>
      <c r="AF158" s="974" t="str">
        <f>IF(AND(K158&gt;=55,K158&lt;=77,$F$8&gt;0),"〇"," ")</f>
        <v xml:space="preserve"> </v>
      </c>
      <c r="AG158" s="975"/>
      <c r="AH158" s="990"/>
      <c r="AI158" s="974" t="str">
        <f>IF(AND(K158&gt;=78,$F$8&gt;0),"〇"," ")</f>
        <v xml:space="preserve"> </v>
      </c>
      <c r="AJ158" s="975"/>
      <c r="AK158" s="976"/>
      <c r="AN158" s="381"/>
      <c r="AP158" s="1001" t="s">
        <v>233</v>
      </c>
      <c r="AQ158" s="1002"/>
      <c r="AR158" s="1002"/>
      <c r="AS158" s="1002"/>
      <c r="AT158" s="1021"/>
      <c r="AU158" s="1001" t="str">
        <f>IF($F$8="","",IF($F$8=100,"100"))</f>
        <v>100</v>
      </c>
      <c r="AV158" s="1002"/>
      <c r="AW158" s="1002"/>
      <c r="AX158" s="1002"/>
      <c r="AY158" s="1002"/>
      <c r="AZ158" s="1002">
        <f>IF($F$8="","",IF($F$8=100,算数!$BF$46))</f>
        <v>0</v>
      </c>
      <c r="BA158" s="1002"/>
      <c r="BB158" s="1002"/>
      <c r="BC158" s="1002"/>
      <c r="BD158" s="1002"/>
      <c r="BE158" s="1002">
        <f t="shared" si="23"/>
        <v>0</v>
      </c>
      <c r="BF158" s="1002"/>
      <c r="BG158" s="1002"/>
      <c r="BH158" s="1002"/>
      <c r="BI158" s="1002"/>
      <c r="BJ158" s="987">
        <f>$U$8</f>
        <v>66.5</v>
      </c>
      <c r="BK158" s="987"/>
      <c r="BL158" s="987"/>
      <c r="BM158" s="987"/>
      <c r="BN158" s="988"/>
      <c r="BO158" s="989" t="str">
        <f>IF(AND(AZ158&gt;=0,AZ158&lt;=28,$F$8&gt;0),"〇"," ")</f>
        <v>〇</v>
      </c>
      <c r="BP158" s="975"/>
      <c r="BQ158" s="990"/>
      <c r="BR158" s="974" t="str">
        <f>IF(AND(AZ158&gt;=29,AZ158&lt;=54,$F$8&gt;0),"〇"," ")</f>
        <v xml:space="preserve"> </v>
      </c>
      <c r="BS158" s="975"/>
      <c r="BT158" s="990"/>
      <c r="BU158" s="974" t="str">
        <f>IF(AND(AZ158&gt;=55,AZ158&lt;=77,$F$8&gt;0),"〇"," ")</f>
        <v xml:space="preserve"> </v>
      </c>
      <c r="BV158" s="975"/>
      <c r="BW158" s="990"/>
      <c r="BX158" s="974" t="str">
        <f>IF(AND(AZ158&gt;=78,$F$8&gt;0),"〇"," ")</f>
        <v xml:space="preserve"> </v>
      </c>
      <c r="BY158" s="975"/>
      <c r="BZ158" s="976"/>
    </row>
    <row r="159" spans="1:78" ht="24" customHeight="1" thickBot="1" x14ac:dyDescent="0.25">
      <c r="A159" s="1022" t="s">
        <v>234</v>
      </c>
      <c r="B159" s="1015"/>
      <c r="C159" s="1015"/>
      <c r="D159" s="1015"/>
      <c r="E159" s="1023"/>
      <c r="F159" s="1001" t="str">
        <f>IF($F$9="","",IF($F$9=100,"100"))</f>
        <v>100</v>
      </c>
      <c r="G159" s="1002"/>
      <c r="H159" s="1002"/>
      <c r="I159" s="1002"/>
      <c r="J159" s="1002"/>
      <c r="K159" s="1015">
        <f>IF($F$9="","",IF($F$9=100,理科!$BK$45))</f>
        <v>0</v>
      </c>
      <c r="L159" s="1015"/>
      <c r="M159" s="1015"/>
      <c r="N159" s="1015"/>
      <c r="O159" s="1015"/>
      <c r="P159" s="1002">
        <f t="shared" si="22"/>
        <v>0</v>
      </c>
      <c r="Q159" s="1002"/>
      <c r="R159" s="1002"/>
      <c r="S159" s="1002"/>
      <c r="T159" s="1002"/>
      <c r="U159" s="987">
        <f>$U$9</f>
        <v>80.7</v>
      </c>
      <c r="V159" s="987"/>
      <c r="W159" s="987"/>
      <c r="X159" s="987"/>
      <c r="Y159" s="988"/>
      <c r="Z159" s="989" t="str">
        <f>IF(AND(K159&gt;=0,K159&lt;=54,$F$9&gt;0),"〇"," ")</f>
        <v>〇</v>
      </c>
      <c r="AA159" s="975"/>
      <c r="AB159" s="990"/>
      <c r="AC159" s="974" t="str">
        <f>IF(AND(K159&gt;=55,K159&lt;=72,$F$9&gt;0),"〇"," ")</f>
        <v xml:space="preserve"> </v>
      </c>
      <c r="AD159" s="975"/>
      <c r="AE159" s="990"/>
      <c r="AF159" s="974" t="str">
        <f>IF(AND(K159&gt;=73,K159&lt;=88,$F$9&gt;0),"〇"," ")</f>
        <v xml:space="preserve"> </v>
      </c>
      <c r="AG159" s="975"/>
      <c r="AH159" s="990"/>
      <c r="AI159" s="977" t="str">
        <f>IF(AND(K159&gt;=89,$F$9&gt;0),"〇"," ")</f>
        <v xml:space="preserve"> </v>
      </c>
      <c r="AJ159" s="978"/>
      <c r="AK159" s="979"/>
      <c r="AN159" s="381"/>
      <c r="AP159" s="1022" t="s">
        <v>234</v>
      </c>
      <c r="AQ159" s="1015"/>
      <c r="AR159" s="1015"/>
      <c r="AS159" s="1015"/>
      <c r="AT159" s="1023"/>
      <c r="AU159" s="1013" t="str">
        <f>IF($F$9="","",IF($F$9=100,"100"))</f>
        <v>100</v>
      </c>
      <c r="AV159" s="1014"/>
      <c r="AW159" s="1014"/>
      <c r="AX159" s="1014"/>
      <c r="AY159" s="1014"/>
      <c r="AZ159" s="1015">
        <f>IF($F$9="","",IF($F$9=100,理科!$BK$46))</f>
        <v>0</v>
      </c>
      <c r="BA159" s="1015"/>
      <c r="BB159" s="1015"/>
      <c r="BC159" s="1015"/>
      <c r="BD159" s="1015"/>
      <c r="BE159" s="1002">
        <f t="shared" si="23"/>
        <v>0</v>
      </c>
      <c r="BF159" s="1002"/>
      <c r="BG159" s="1002"/>
      <c r="BH159" s="1002"/>
      <c r="BI159" s="1002"/>
      <c r="BJ159" s="987">
        <f>$U$9</f>
        <v>80.7</v>
      </c>
      <c r="BK159" s="987"/>
      <c r="BL159" s="987"/>
      <c r="BM159" s="987"/>
      <c r="BN159" s="988"/>
      <c r="BO159" s="989" t="str">
        <f>IF(AND(AZ159&gt;=0,AZ159&lt;=54,$F$9&gt;0),"〇"," ")</f>
        <v>〇</v>
      </c>
      <c r="BP159" s="975"/>
      <c r="BQ159" s="990"/>
      <c r="BR159" s="974" t="str">
        <f>IF(AND(AZ159&gt;=55,AZ159&lt;=72,$F$9&gt;0),"〇"," ")</f>
        <v xml:space="preserve"> </v>
      </c>
      <c r="BS159" s="975"/>
      <c r="BT159" s="990"/>
      <c r="BU159" s="974" t="str">
        <f>IF(AND(AZ159&gt;=73,AZ159&lt;=88,$F$9&gt;0),"〇"," ")</f>
        <v xml:space="preserve"> </v>
      </c>
      <c r="BV159" s="975"/>
      <c r="BW159" s="990"/>
      <c r="BX159" s="977" t="str">
        <f>IF(AND(AZ159&gt;=89,$F$9&gt;0),"〇"," ")</f>
        <v xml:space="preserve"> </v>
      </c>
      <c r="BY159" s="978"/>
      <c r="BZ159" s="979"/>
    </row>
    <row r="160" spans="1:78" ht="24" customHeight="1" thickBot="1" x14ac:dyDescent="0.25">
      <c r="A160" s="1010" t="s">
        <v>235</v>
      </c>
      <c r="B160" s="1011"/>
      <c r="C160" s="1011"/>
      <c r="D160" s="1011"/>
      <c r="E160" s="1020"/>
      <c r="F160" s="1010">
        <f>SUM($F$6:$F$9)</f>
        <v>400</v>
      </c>
      <c r="G160" s="1011"/>
      <c r="H160" s="1011"/>
      <c r="I160" s="1011"/>
      <c r="J160" s="1011"/>
      <c r="K160" s="1011">
        <f>SUM(K156:K159)</f>
        <v>0</v>
      </c>
      <c r="L160" s="1011"/>
      <c r="M160" s="1011"/>
      <c r="N160" s="1011"/>
      <c r="O160" s="1011"/>
      <c r="P160" s="1012">
        <f>K160/F160*100</f>
        <v>0</v>
      </c>
      <c r="Q160" s="1012"/>
      <c r="R160" s="1012"/>
      <c r="S160" s="1012"/>
      <c r="T160" s="1012"/>
      <c r="U160" s="983"/>
      <c r="V160" s="983"/>
      <c r="W160" s="983"/>
      <c r="X160" s="983"/>
      <c r="Y160" s="980"/>
      <c r="Z160" s="984"/>
      <c r="AA160" s="983"/>
      <c r="AB160" s="983"/>
      <c r="AC160" s="983"/>
      <c r="AD160" s="983"/>
      <c r="AE160" s="983"/>
      <c r="AF160" s="983"/>
      <c r="AG160" s="983"/>
      <c r="AH160" s="980"/>
      <c r="AI160" s="980"/>
      <c r="AJ160" s="981"/>
      <c r="AK160" s="982"/>
      <c r="AN160" s="381"/>
      <c r="AP160" s="1010" t="s">
        <v>235</v>
      </c>
      <c r="AQ160" s="1011"/>
      <c r="AR160" s="1011"/>
      <c r="AS160" s="1011"/>
      <c r="AT160" s="1020"/>
      <c r="AU160" s="1010">
        <f>SUM($F$6:$F$9)</f>
        <v>400</v>
      </c>
      <c r="AV160" s="1011"/>
      <c r="AW160" s="1011"/>
      <c r="AX160" s="1011"/>
      <c r="AY160" s="1011"/>
      <c r="AZ160" s="1011">
        <f>SUM(AZ156:AZ159)</f>
        <v>0</v>
      </c>
      <c r="BA160" s="1011"/>
      <c r="BB160" s="1011"/>
      <c r="BC160" s="1011"/>
      <c r="BD160" s="1011"/>
      <c r="BE160" s="1012">
        <f>AZ160/AU160*100</f>
        <v>0</v>
      </c>
      <c r="BF160" s="1012"/>
      <c r="BG160" s="1012"/>
      <c r="BH160" s="1012"/>
      <c r="BI160" s="1012"/>
      <c r="BJ160" s="983"/>
      <c r="BK160" s="983"/>
      <c r="BL160" s="983"/>
      <c r="BM160" s="983"/>
      <c r="BN160" s="980"/>
      <c r="BO160" s="984"/>
      <c r="BP160" s="983"/>
      <c r="BQ160" s="983"/>
      <c r="BR160" s="983"/>
      <c r="BS160" s="983"/>
      <c r="BT160" s="983"/>
      <c r="BU160" s="983"/>
      <c r="BV160" s="983"/>
      <c r="BW160" s="980"/>
      <c r="BX160" s="980"/>
      <c r="BY160" s="981"/>
      <c r="BZ160" s="982"/>
    </row>
    <row r="161" spans="1:78" ht="24" customHeight="1" x14ac:dyDescent="0.2">
      <c r="A161" s="327"/>
      <c r="B161" s="327"/>
      <c r="C161" s="327"/>
      <c r="D161" s="327"/>
      <c r="E161" s="327"/>
      <c r="F161" s="327"/>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N161" s="381"/>
    </row>
    <row r="162" spans="1:78" ht="19.8" x14ac:dyDescent="0.2">
      <c r="A162" s="327"/>
      <c r="B162" s="327"/>
      <c r="C162" s="327"/>
      <c r="D162" s="327"/>
      <c r="E162" s="327"/>
      <c r="F162" s="327"/>
      <c r="G162" s="327"/>
      <c r="H162" s="327"/>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7"/>
      <c r="AE162" s="327"/>
      <c r="AF162" s="327"/>
      <c r="AG162" s="327"/>
      <c r="AH162" s="327"/>
      <c r="AI162" s="327"/>
      <c r="AJ162" s="327"/>
      <c r="AK162" s="327"/>
      <c r="AN162" s="381"/>
    </row>
    <row r="163" spans="1:78" ht="19.8" x14ac:dyDescent="0.2">
      <c r="A163" s="327"/>
      <c r="B163" s="965" t="s">
        <v>220</v>
      </c>
      <c r="C163" s="965"/>
      <c r="D163" s="965"/>
      <c r="E163" s="965"/>
      <c r="F163" s="965"/>
      <c r="G163" s="965"/>
      <c r="H163" s="965"/>
      <c r="I163" s="965"/>
      <c r="J163" s="965"/>
      <c r="K163" s="965"/>
      <c r="L163" s="965"/>
      <c r="M163" s="965"/>
      <c r="N163" s="965"/>
      <c r="O163" s="965"/>
      <c r="P163" s="965"/>
      <c r="Q163" s="965"/>
      <c r="R163" s="965"/>
      <c r="S163" s="327"/>
      <c r="T163" s="327"/>
      <c r="U163" s="327"/>
      <c r="V163" s="327"/>
      <c r="W163" s="327"/>
      <c r="X163" s="327"/>
      <c r="Y163" s="327"/>
      <c r="Z163" s="327"/>
      <c r="AA163" s="327"/>
      <c r="AB163" s="327"/>
      <c r="AC163" s="327"/>
      <c r="AD163" s="327"/>
      <c r="AE163" s="327"/>
      <c r="AF163" s="327"/>
      <c r="AG163" s="327"/>
      <c r="AH163" s="327"/>
      <c r="AI163" s="327"/>
      <c r="AJ163" s="327"/>
      <c r="AK163" s="327"/>
      <c r="AN163" s="381"/>
      <c r="AP163" s="327"/>
      <c r="AQ163" s="965" t="s">
        <v>220</v>
      </c>
      <c r="AR163" s="965"/>
      <c r="AS163" s="965"/>
      <c r="AT163" s="965"/>
      <c r="AU163" s="965"/>
      <c r="AV163" s="965"/>
      <c r="AW163" s="965"/>
      <c r="AX163" s="965"/>
      <c r="AY163" s="965"/>
      <c r="AZ163" s="965"/>
      <c r="BA163" s="965"/>
      <c r="BB163" s="965"/>
      <c r="BC163" s="965"/>
      <c r="BD163" s="965"/>
      <c r="BE163" s="965"/>
      <c r="BF163" s="965"/>
      <c r="BG163" s="965"/>
      <c r="BH163" s="327"/>
      <c r="BI163" s="327"/>
      <c r="BJ163" s="327"/>
      <c r="BK163" s="327"/>
      <c r="BL163" s="327"/>
      <c r="BM163" s="327"/>
      <c r="BN163" s="327"/>
      <c r="BO163" s="327"/>
      <c r="BP163" s="327"/>
      <c r="BQ163" s="327"/>
      <c r="BR163" s="327"/>
      <c r="BS163" s="327"/>
      <c r="BT163" s="327"/>
      <c r="BU163" s="327"/>
      <c r="BV163" s="327"/>
      <c r="BW163" s="327"/>
    </row>
    <row r="164" spans="1:78" ht="21.6" customHeight="1" x14ac:dyDescent="0.2">
      <c r="A164" s="965"/>
      <c r="B164" s="965"/>
      <c r="C164" s="327"/>
      <c r="D164" s="327"/>
      <c r="E164" s="327"/>
      <c r="F164" s="327"/>
      <c r="G164" s="327"/>
      <c r="H164" s="327"/>
      <c r="I164" s="327"/>
      <c r="J164" s="327"/>
      <c r="K164" s="1025" t="s">
        <v>221</v>
      </c>
      <c r="L164" s="1025"/>
      <c r="M164" s="1025"/>
      <c r="N164" s="1025"/>
      <c r="O164" s="1025"/>
      <c r="P164" s="1025"/>
      <c r="Q164" s="1025"/>
      <c r="R164" s="1025"/>
      <c r="S164" s="1025"/>
      <c r="T164" s="1025"/>
      <c r="U164" s="1025"/>
      <c r="V164" s="1025"/>
      <c r="W164" s="327"/>
      <c r="X164" s="327"/>
      <c r="Y164" s="327"/>
      <c r="Z164" s="327"/>
      <c r="AA164" s="327"/>
      <c r="AB164" s="327"/>
      <c r="AC164" s="327"/>
      <c r="AD164" s="327"/>
      <c r="AE164" s="327"/>
      <c r="AF164" s="327"/>
      <c r="AG164" s="327"/>
      <c r="AH164" s="327"/>
      <c r="AI164" s="327"/>
      <c r="AJ164" s="327"/>
      <c r="AK164" s="327"/>
      <c r="AN164" s="381"/>
      <c r="AP164" s="965"/>
      <c r="AQ164" s="965"/>
      <c r="AR164" s="327"/>
      <c r="AS164" s="327"/>
      <c r="AT164" s="327"/>
      <c r="AU164" s="327"/>
      <c r="AV164" s="327"/>
      <c r="AW164" s="327"/>
      <c r="AX164" s="327"/>
      <c r="AY164" s="327"/>
      <c r="AZ164" s="1025" t="s">
        <v>221</v>
      </c>
      <c r="BA164" s="1025"/>
      <c r="BB164" s="1025"/>
      <c r="BC164" s="1025"/>
      <c r="BD164" s="1025"/>
      <c r="BE164" s="1025"/>
      <c r="BF164" s="1025"/>
      <c r="BG164" s="1025"/>
      <c r="BH164" s="1025"/>
      <c r="BI164" s="1025"/>
      <c r="BJ164" s="1025"/>
      <c r="BK164" s="1025"/>
      <c r="BL164" s="327"/>
      <c r="BM164" s="327"/>
      <c r="BN164" s="327"/>
      <c r="BO164" s="327"/>
      <c r="BP164" s="327"/>
      <c r="BQ164" s="327"/>
      <c r="BR164" s="327"/>
      <c r="BS164" s="327"/>
      <c r="BT164" s="327"/>
      <c r="BU164" s="327"/>
      <c r="BV164" s="327"/>
      <c r="BW164" s="327"/>
    </row>
    <row r="165" spans="1:78" ht="24" customHeight="1" thickBot="1" x14ac:dyDescent="0.25">
      <c r="A165" s="330"/>
      <c r="B165" s="330"/>
      <c r="C165" s="330"/>
      <c r="D165" s="330"/>
      <c r="E165" s="330"/>
      <c r="F165" s="330"/>
      <c r="G165" s="330"/>
      <c r="H165" s="330"/>
      <c r="I165" s="330"/>
      <c r="J165" s="330"/>
      <c r="K165" s="330"/>
      <c r="L165" s="985" t="s">
        <v>236</v>
      </c>
      <c r="M165" s="985"/>
      <c r="N165" s="985"/>
      <c r="O165" s="985">
        <f>$O$3</f>
        <v>1</v>
      </c>
      <c r="P165" s="985"/>
      <c r="Q165" s="379" t="s">
        <v>222</v>
      </c>
      <c r="R165" s="380"/>
      <c r="S165" s="985">
        <f>国語!$A$47</f>
        <v>25</v>
      </c>
      <c r="T165" s="985"/>
      <c r="U165" s="379" t="s">
        <v>223</v>
      </c>
      <c r="V165" s="380"/>
      <c r="W165" s="985" t="s">
        <v>224</v>
      </c>
      <c r="X165" s="985"/>
      <c r="Y165" s="985"/>
      <c r="Z165" s="135"/>
      <c r="AA165" s="986">
        <f>国語!$B$47</f>
        <v>0</v>
      </c>
      <c r="AB165" s="986"/>
      <c r="AC165" s="986"/>
      <c r="AD165" s="986"/>
      <c r="AE165" s="986"/>
      <c r="AF165" s="986"/>
      <c r="AG165" s="986"/>
      <c r="AH165" s="986"/>
      <c r="AI165" s="403"/>
      <c r="AJ165" s="403"/>
      <c r="AK165" s="403"/>
      <c r="AN165" s="381"/>
      <c r="AP165" s="330"/>
      <c r="AQ165" s="330"/>
      <c r="AR165" s="330"/>
      <c r="AS165" s="330"/>
      <c r="AT165" s="330"/>
      <c r="AU165" s="330"/>
      <c r="AV165" s="330"/>
      <c r="AW165" s="330"/>
      <c r="AX165" s="330"/>
      <c r="AY165" s="330"/>
      <c r="AZ165" s="330"/>
      <c r="BA165" s="985" t="s">
        <v>236</v>
      </c>
      <c r="BB165" s="985"/>
      <c r="BC165" s="985"/>
      <c r="BD165" s="985">
        <f>$O$3</f>
        <v>1</v>
      </c>
      <c r="BE165" s="985"/>
      <c r="BF165" s="379" t="s">
        <v>222</v>
      </c>
      <c r="BG165" s="380"/>
      <c r="BH165" s="985">
        <f>国語!$A$48</f>
        <v>26</v>
      </c>
      <c r="BI165" s="985"/>
      <c r="BJ165" s="379" t="s">
        <v>223</v>
      </c>
      <c r="BK165" s="380"/>
      <c r="BL165" s="985" t="s">
        <v>224</v>
      </c>
      <c r="BM165" s="985"/>
      <c r="BN165" s="985"/>
      <c r="BO165" s="135"/>
      <c r="BP165" s="986">
        <f>国語!$B$48</f>
        <v>0</v>
      </c>
      <c r="BQ165" s="986"/>
      <c r="BR165" s="986"/>
      <c r="BS165" s="986"/>
      <c r="BT165" s="986"/>
      <c r="BU165" s="986"/>
      <c r="BV165" s="986"/>
      <c r="BW165" s="986"/>
    </row>
    <row r="166" spans="1:78" ht="15.6" customHeight="1" x14ac:dyDescent="0.2">
      <c r="A166" s="991" t="s">
        <v>225</v>
      </c>
      <c r="B166" s="992"/>
      <c r="C166" s="992"/>
      <c r="D166" s="992"/>
      <c r="E166" s="996"/>
      <c r="F166" s="991" t="s">
        <v>240</v>
      </c>
      <c r="G166" s="992"/>
      <c r="H166" s="992"/>
      <c r="I166" s="992"/>
      <c r="J166" s="992"/>
      <c r="K166" s="995" t="s">
        <v>226</v>
      </c>
      <c r="L166" s="995"/>
      <c r="M166" s="995"/>
      <c r="N166" s="995"/>
      <c r="O166" s="995"/>
      <c r="P166" s="995" t="s">
        <v>226</v>
      </c>
      <c r="Q166" s="995"/>
      <c r="R166" s="995"/>
      <c r="S166" s="995"/>
      <c r="T166" s="995"/>
      <c r="U166" s="992" t="s">
        <v>227</v>
      </c>
      <c r="V166" s="992"/>
      <c r="W166" s="992"/>
      <c r="X166" s="992"/>
      <c r="Y166" s="996"/>
      <c r="Z166" s="997" t="s">
        <v>228</v>
      </c>
      <c r="AA166" s="992"/>
      <c r="AB166" s="992"/>
      <c r="AC166" s="968" t="s">
        <v>342</v>
      </c>
      <c r="AD166" s="969"/>
      <c r="AE166" s="970"/>
      <c r="AF166" s="992" t="s">
        <v>229</v>
      </c>
      <c r="AG166" s="992"/>
      <c r="AH166" s="996"/>
      <c r="AI166" s="996" t="s">
        <v>316</v>
      </c>
      <c r="AJ166" s="1004"/>
      <c r="AK166" s="1005"/>
      <c r="AN166" s="381"/>
      <c r="AP166" s="991" t="s">
        <v>225</v>
      </c>
      <c r="AQ166" s="992"/>
      <c r="AR166" s="992"/>
      <c r="AS166" s="992"/>
      <c r="AT166" s="996"/>
      <c r="AU166" s="991" t="s">
        <v>240</v>
      </c>
      <c r="AV166" s="992"/>
      <c r="AW166" s="992"/>
      <c r="AX166" s="992"/>
      <c r="AY166" s="992"/>
      <c r="AZ166" s="995" t="s">
        <v>226</v>
      </c>
      <c r="BA166" s="995"/>
      <c r="BB166" s="995"/>
      <c r="BC166" s="995"/>
      <c r="BD166" s="995"/>
      <c r="BE166" s="995" t="s">
        <v>226</v>
      </c>
      <c r="BF166" s="995"/>
      <c r="BG166" s="995"/>
      <c r="BH166" s="995"/>
      <c r="BI166" s="995"/>
      <c r="BJ166" s="992" t="s">
        <v>227</v>
      </c>
      <c r="BK166" s="992"/>
      <c r="BL166" s="992"/>
      <c r="BM166" s="992"/>
      <c r="BN166" s="996"/>
      <c r="BO166" s="997" t="s">
        <v>228</v>
      </c>
      <c r="BP166" s="992"/>
      <c r="BQ166" s="992"/>
      <c r="BR166" s="968" t="s">
        <v>342</v>
      </c>
      <c r="BS166" s="969"/>
      <c r="BT166" s="970"/>
      <c r="BU166" s="992" t="s">
        <v>229</v>
      </c>
      <c r="BV166" s="992"/>
      <c r="BW166" s="996"/>
      <c r="BX166" s="996" t="s">
        <v>316</v>
      </c>
      <c r="BY166" s="1004"/>
      <c r="BZ166" s="1005"/>
    </row>
    <row r="167" spans="1:78" ht="15.6" customHeight="1" thickBot="1" x14ac:dyDescent="0.25">
      <c r="A167" s="993"/>
      <c r="B167" s="994"/>
      <c r="C167" s="994"/>
      <c r="D167" s="994"/>
      <c r="E167" s="1003"/>
      <c r="F167" s="993"/>
      <c r="G167" s="994"/>
      <c r="H167" s="994"/>
      <c r="I167" s="994"/>
      <c r="J167" s="994"/>
      <c r="K167" s="994" t="s">
        <v>29</v>
      </c>
      <c r="L167" s="994"/>
      <c r="M167" s="994"/>
      <c r="N167" s="994"/>
      <c r="O167" s="994"/>
      <c r="P167" s="994" t="s">
        <v>239</v>
      </c>
      <c r="Q167" s="994"/>
      <c r="R167" s="994"/>
      <c r="S167" s="994"/>
      <c r="T167" s="994"/>
      <c r="U167" s="994" t="s">
        <v>239</v>
      </c>
      <c r="V167" s="994"/>
      <c r="W167" s="994"/>
      <c r="X167" s="994"/>
      <c r="Y167" s="1003"/>
      <c r="Z167" s="1024" t="s">
        <v>230</v>
      </c>
      <c r="AA167" s="994"/>
      <c r="AB167" s="994"/>
      <c r="AC167" s="971" t="s">
        <v>229</v>
      </c>
      <c r="AD167" s="972"/>
      <c r="AE167" s="973"/>
      <c r="AF167" s="994"/>
      <c r="AG167" s="994"/>
      <c r="AH167" s="1003"/>
      <c r="AI167" s="1007" t="s">
        <v>229</v>
      </c>
      <c r="AJ167" s="1008"/>
      <c r="AK167" s="1009"/>
      <c r="AN167" s="381"/>
      <c r="AP167" s="993"/>
      <c r="AQ167" s="994"/>
      <c r="AR167" s="994"/>
      <c r="AS167" s="994"/>
      <c r="AT167" s="1003"/>
      <c r="AU167" s="993"/>
      <c r="AV167" s="994"/>
      <c r="AW167" s="994"/>
      <c r="AX167" s="994"/>
      <c r="AY167" s="994"/>
      <c r="AZ167" s="994" t="s">
        <v>29</v>
      </c>
      <c r="BA167" s="994"/>
      <c r="BB167" s="994"/>
      <c r="BC167" s="994"/>
      <c r="BD167" s="994"/>
      <c r="BE167" s="994" t="s">
        <v>239</v>
      </c>
      <c r="BF167" s="994"/>
      <c r="BG167" s="994"/>
      <c r="BH167" s="994"/>
      <c r="BI167" s="994"/>
      <c r="BJ167" s="994" t="s">
        <v>239</v>
      </c>
      <c r="BK167" s="994"/>
      <c r="BL167" s="994"/>
      <c r="BM167" s="994"/>
      <c r="BN167" s="1003"/>
      <c r="BO167" s="1024" t="s">
        <v>230</v>
      </c>
      <c r="BP167" s="994"/>
      <c r="BQ167" s="994"/>
      <c r="BR167" s="971" t="s">
        <v>229</v>
      </c>
      <c r="BS167" s="972"/>
      <c r="BT167" s="973"/>
      <c r="BU167" s="994"/>
      <c r="BV167" s="994"/>
      <c r="BW167" s="1003"/>
      <c r="BX167" s="1007" t="s">
        <v>229</v>
      </c>
      <c r="BY167" s="1008"/>
      <c r="BZ167" s="1009"/>
    </row>
    <row r="168" spans="1:78" ht="24" customHeight="1" x14ac:dyDescent="0.2">
      <c r="A168" s="966" t="s">
        <v>231</v>
      </c>
      <c r="B168" s="1016"/>
      <c r="C168" s="1016"/>
      <c r="D168" s="1016"/>
      <c r="E168" s="962"/>
      <c r="F168" s="966" t="str">
        <f>IF($F$6="","",IF($F$6=100,"100"))</f>
        <v>100</v>
      </c>
      <c r="G168" s="1016"/>
      <c r="H168" s="1016"/>
      <c r="I168" s="1016"/>
      <c r="J168" s="1016"/>
      <c r="K168" s="1016">
        <f>IF($F$6="","",IF($F$6=100,国語!$BI$47))</f>
        <v>0</v>
      </c>
      <c r="L168" s="1016"/>
      <c r="M168" s="1016"/>
      <c r="N168" s="1016"/>
      <c r="O168" s="1016"/>
      <c r="P168" s="1016">
        <f>K168</f>
        <v>0</v>
      </c>
      <c r="Q168" s="1016"/>
      <c r="R168" s="1016"/>
      <c r="S168" s="1016"/>
      <c r="T168" s="1016"/>
      <c r="U168" s="1017">
        <f>$U$6</f>
        <v>59.9</v>
      </c>
      <c r="V168" s="1017"/>
      <c r="W168" s="1017"/>
      <c r="X168" s="1017"/>
      <c r="Y168" s="1018"/>
      <c r="Z168" s="1019" t="str">
        <f>IF(AND(K168&gt;=0,K168&lt;=30,$F$6&gt;0),"〇"," ")</f>
        <v>〇</v>
      </c>
      <c r="AA168" s="999"/>
      <c r="AB168" s="1000"/>
      <c r="AC168" s="998" t="str">
        <f>IF(AND(K168&gt;=31,K168&lt;=50,$F$6&gt;0),"〇"," ")</f>
        <v xml:space="preserve"> </v>
      </c>
      <c r="AD168" s="999"/>
      <c r="AE168" s="1000"/>
      <c r="AF168" s="998" t="str">
        <f>IF(AND(K168&gt;=51,K168&lt;=68,$F$6&gt;0),"〇"," ")</f>
        <v xml:space="preserve"> </v>
      </c>
      <c r="AG168" s="999"/>
      <c r="AH168" s="1000"/>
      <c r="AI168" s="998" t="str">
        <f>IF(AND(K168&gt;=69,$F$6&gt;0),"〇"," ")</f>
        <v xml:space="preserve"> </v>
      </c>
      <c r="AJ168" s="999"/>
      <c r="AK168" s="1006"/>
      <c r="AN168" s="381"/>
      <c r="AP168" s="966" t="s">
        <v>231</v>
      </c>
      <c r="AQ168" s="1016"/>
      <c r="AR168" s="1016"/>
      <c r="AS168" s="1016"/>
      <c r="AT168" s="962"/>
      <c r="AU168" s="966" t="str">
        <f>IF($F$6="","",IF($F$6=100,"100"))</f>
        <v>100</v>
      </c>
      <c r="AV168" s="1016"/>
      <c r="AW168" s="1016"/>
      <c r="AX168" s="1016"/>
      <c r="AY168" s="1016"/>
      <c r="AZ168" s="1016">
        <f>IF($F$6="","",IF($F$6=100,国語!$BI$48))</f>
        <v>0</v>
      </c>
      <c r="BA168" s="1016"/>
      <c r="BB168" s="1016"/>
      <c r="BC168" s="1016"/>
      <c r="BD168" s="1016"/>
      <c r="BE168" s="1016">
        <f>AZ168</f>
        <v>0</v>
      </c>
      <c r="BF168" s="1016"/>
      <c r="BG168" s="1016"/>
      <c r="BH168" s="1016"/>
      <c r="BI168" s="1016"/>
      <c r="BJ168" s="1017">
        <f>$U$6</f>
        <v>59.9</v>
      </c>
      <c r="BK168" s="1017"/>
      <c r="BL168" s="1017"/>
      <c r="BM168" s="1017"/>
      <c r="BN168" s="1018"/>
      <c r="BO168" s="1019" t="str">
        <f>IF(AND(AZ168&gt;=0,AZ168&lt;=30,$F$6&gt;0),"〇"," ")</f>
        <v>〇</v>
      </c>
      <c r="BP168" s="999"/>
      <c r="BQ168" s="1000"/>
      <c r="BR168" s="998" t="str">
        <f>IF(AND(AZ168&gt;=31,AZ168&lt;=50,$F$6&gt;0),"〇"," ")</f>
        <v xml:space="preserve"> </v>
      </c>
      <c r="BS168" s="999"/>
      <c r="BT168" s="1000"/>
      <c r="BU168" s="998" t="str">
        <f>IF(AND(AZ168&gt;=51,AZ168&lt;=68,$F$6&gt;0),"〇"," ")</f>
        <v xml:space="preserve"> </v>
      </c>
      <c r="BV168" s="999"/>
      <c r="BW168" s="1000"/>
      <c r="BX168" s="998" t="str">
        <f>IF(AND(AZ168&gt;=69,$F$6&gt;0),"〇"," ")</f>
        <v xml:space="preserve"> </v>
      </c>
      <c r="BY168" s="999"/>
      <c r="BZ168" s="1006"/>
    </row>
    <row r="169" spans="1:78" ht="24" customHeight="1" x14ac:dyDescent="0.2">
      <c r="A169" s="1001" t="s">
        <v>232</v>
      </c>
      <c r="B169" s="1002"/>
      <c r="C169" s="1002"/>
      <c r="D169" s="1002"/>
      <c r="E169" s="1021"/>
      <c r="F169" s="1001" t="str">
        <f>IF($F$7="","",IF($F$7=100,"100"))</f>
        <v>100</v>
      </c>
      <c r="G169" s="1002"/>
      <c r="H169" s="1002"/>
      <c r="I169" s="1002"/>
      <c r="J169" s="1002"/>
      <c r="K169" s="1002">
        <f>IF($F$7="","",IF($F$7=100,社会!$BL$47))</f>
        <v>0</v>
      </c>
      <c r="L169" s="1002"/>
      <c r="M169" s="1002"/>
      <c r="N169" s="1002"/>
      <c r="O169" s="1002"/>
      <c r="P169" s="1002">
        <f t="shared" ref="P169:P171" si="24">K169</f>
        <v>0</v>
      </c>
      <c r="Q169" s="1002"/>
      <c r="R169" s="1002"/>
      <c r="S169" s="1002"/>
      <c r="T169" s="1002"/>
      <c r="U169" s="987">
        <f>$U$7</f>
        <v>74.8</v>
      </c>
      <c r="V169" s="987"/>
      <c r="W169" s="987"/>
      <c r="X169" s="987"/>
      <c r="Y169" s="988"/>
      <c r="Z169" s="989" t="str">
        <f>IF(AND(K169&gt;=0,K169&lt;=47,$F$7&gt;0),"〇"," ")</f>
        <v>〇</v>
      </c>
      <c r="AA169" s="975"/>
      <c r="AB169" s="990"/>
      <c r="AC169" s="974" t="str">
        <f>IF(AND(K169&gt;=48,K169&lt;=65,$F$7&gt;0),"〇"," ")</f>
        <v xml:space="preserve"> </v>
      </c>
      <c r="AD169" s="975"/>
      <c r="AE169" s="990"/>
      <c r="AF169" s="974" t="str">
        <f>IF(AND(K169&gt;=66,K169&lt;=83,$F$7&gt;0),"〇"," ")</f>
        <v xml:space="preserve"> </v>
      </c>
      <c r="AG169" s="975"/>
      <c r="AH169" s="990"/>
      <c r="AI169" s="974" t="str">
        <f>IF(AND(K169&gt;=84,$F$7&gt;0),"〇"," ")</f>
        <v xml:space="preserve"> </v>
      </c>
      <c r="AJ169" s="975"/>
      <c r="AK169" s="976"/>
      <c r="AN169" s="381"/>
      <c r="AP169" s="1001" t="s">
        <v>232</v>
      </c>
      <c r="AQ169" s="1002"/>
      <c r="AR169" s="1002"/>
      <c r="AS169" s="1002"/>
      <c r="AT169" s="1021"/>
      <c r="AU169" s="1001" t="str">
        <f>IF($F$7="","",IF($F$7=100,"100"))</f>
        <v>100</v>
      </c>
      <c r="AV169" s="1002"/>
      <c r="AW169" s="1002"/>
      <c r="AX169" s="1002"/>
      <c r="AY169" s="1002"/>
      <c r="AZ169" s="1002">
        <f>IF($F$7="","",IF($F$7=100,社会!$BL$48))</f>
        <v>0</v>
      </c>
      <c r="BA169" s="1002"/>
      <c r="BB169" s="1002"/>
      <c r="BC169" s="1002"/>
      <c r="BD169" s="1002"/>
      <c r="BE169" s="1002">
        <f t="shared" ref="BE169:BE171" si="25">AZ169</f>
        <v>0</v>
      </c>
      <c r="BF169" s="1002"/>
      <c r="BG169" s="1002"/>
      <c r="BH169" s="1002"/>
      <c r="BI169" s="1002"/>
      <c r="BJ169" s="987">
        <f>$U$7</f>
        <v>74.8</v>
      </c>
      <c r="BK169" s="987"/>
      <c r="BL169" s="987"/>
      <c r="BM169" s="987"/>
      <c r="BN169" s="988"/>
      <c r="BO169" s="989" t="str">
        <f>IF(AND(AZ169&gt;=0,AZ169&lt;=47,$F$7&gt;0),"〇"," ")</f>
        <v>〇</v>
      </c>
      <c r="BP169" s="975"/>
      <c r="BQ169" s="990"/>
      <c r="BR169" s="974" t="str">
        <f>IF(AND(AZ169&gt;=48,AZ169&lt;=65,$F$7&gt;0),"〇"," ")</f>
        <v xml:space="preserve"> </v>
      </c>
      <c r="BS169" s="975"/>
      <c r="BT169" s="990"/>
      <c r="BU169" s="974" t="str">
        <f>IF(AND(AZ169&gt;=66,AZ169&lt;=83,$F$7&gt;0),"〇"," ")</f>
        <v xml:space="preserve"> </v>
      </c>
      <c r="BV169" s="975"/>
      <c r="BW169" s="990"/>
      <c r="BX169" s="974" t="str">
        <f>IF(AND(AZ169&gt;=84,$F$7&gt;0),"〇"," ")</f>
        <v xml:space="preserve"> </v>
      </c>
      <c r="BY169" s="975"/>
      <c r="BZ169" s="976"/>
    </row>
    <row r="170" spans="1:78" ht="24" customHeight="1" x14ac:dyDescent="0.2">
      <c r="A170" s="1001" t="s">
        <v>233</v>
      </c>
      <c r="B170" s="1002"/>
      <c r="C170" s="1002"/>
      <c r="D170" s="1002"/>
      <c r="E170" s="1021"/>
      <c r="F170" s="1001" t="str">
        <f>IF($F$8="","",IF($F$8=100,"100"))</f>
        <v>100</v>
      </c>
      <c r="G170" s="1002"/>
      <c r="H170" s="1002"/>
      <c r="I170" s="1002"/>
      <c r="J170" s="1002"/>
      <c r="K170" s="1002">
        <f>IF($F$8="","",IF($F$8=100,算数!$BF$47))</f>
        <v>0</v>
      </c>
      <c r="L170" s="1002"/>
      <c r="M170" s="1002"/>
      <c r="N170" s="1002"/>
      <c r="O170" s="1002"/>
      <c r="P170" s="1002">
        <f t="shared" si="24"/>
        <v>0</v>
      </c>
      <c r="Q170" s="1002"/>
      <c r="R170" s="1002"/>
      <c r="S170" s="1002"/>
      <c r="T170" s="1002"/>
      <c r="U170" s="987">
        <f>$U$8</f>
        <v>66.5</v>
      </c>
      <c r="V170" s="987"/>
      <c r="W170" s="987"/>
      <c r="X170" s="987"/>
      <c r="Y170" s="988"/>
      <c r="Z170" s="989" t="str">
        <f>IF(AND(K170&gt;=0,K170&lt;=28,$F$8&gt;0),"〇"," ")</f>
        <v>〇</v>
      </c>
      <c r="AA170" s="975"/>
      <c r="AB170" s="990"/>
      <c r="AC170" s="974" t="str">
        <f>IF(AND(K170&gt;=29,K170&lt;=54,$F$8&gt;0),"〇"," ")</f>
        <v xml:space="preserve"> </v>
      </c>
      <c r="AD170" s="975"/>
      <c r="AE170" s="990"/>
      <c r="AF170" s="974" t="str">
        <f>IF(AND(K170&gt;=55,K170&lt;=77,$F$8&gt;0),"〇"," ")</f>
        <v xml:space="preserve"> </v>
      </c>
      <c r="AG170" s="975"/>
      <c r="AH170" s="990"/>
      <c r="AI170" s="974" t="str">
        <f>IF(AND(K170&gt;=78,$F$8&gt;0),"〇"," ")</f>
        <v xml:space="preserve"> </v>
      </c>
      <c r="AJ170" s="975"/>
      <c r="AK170" s="976"/>
      <c r="AN170" s="381"/>
      <c r="AP170" s="1001" t="s">
        <v>233</v>
      </c>
      <c r="AQ170" s="1002"/>
      <c r="AR170" s="1002"/>
      <c r="AS170" s="1002"/>
      <c r="AT170" s="1021"/>
      <c r="AU170" s="1001" t="str">
        <f>IF($F$8="","",IF($F$8=100,"100"))</f>
        <v>100</v>
      </c>
      <c r="AV170" s="1002"/>
      <c r="AW170" s="1002"/>
      <c r="AX170" s="1002"/>
      <c r="AY170" s="1002"/>
      <c r="AZ170" s="1002">
        <f>IF($F$8="","",IF($F$8=100,算数!$BF$48))</f>
        <v>0</v>
      </c>
      <c r="BA170" s="1002"/>
      <c r="BB170" s="1002"/>
      <c r="BC170" s="1002"/>
      <c r="BD170" s="1002"/>
      <c r="BE170" s="1002">
        <f t="shared" si="25"/>
        <v>0</v>
      </c>
      <c r="BF170" s="1002"/>
      <c r="BG170" s="1002"/>
      <c r="BH170" s="1002"/>
      <c r="BI170" s="1002"/>
      <c r="BJ170" s="987">
        <f>$U$8</f>
        <v>66.5</v>
      </c>
      <c r="BK170" s="987"/>
      <c r="BL170" s="987"/>
      <c r="BM170" s="987"/>
      <c r="BN170" s="988"/>
      <c r="BO170" s="989" t="str">
        <f>IF(AND(AZ170&gt;=0,AZ170&lt;=28,$F$8&gt;0),"〇"," ")</f>
        <v>〇</v>
      </c>
      <c r="BP170" s="975"/>
      <c r="BQ170" s="990"/>
      <c r="BR170" s="974" t="str">
        <f>IF(AND(AZ170&gt;=29,AZ170&lt;=54,$F$8&gt;0),"〇"," ")</f>
        <v xml:space="preserve"> </v>
      </c>
      <c r="BS170" s="975"/>
      <c r="BT170" s="990"/>
      <c r="BU170" s="974" t="str">
        <f>IF(AND(AZ170&gt;=55,AZ170&lt;=77,$F$8&gt;0),"〇"," ")</f>
        <v xml:space="preserve"> </v>
      </c>
      <c r="BV170" s="975"/>
      <c r="BW170" s="990"/>
      <c r="BX170" s="974" t="str">
        <f>IF(AND(AZ170&gt;=78,$F$8&gt;0),"〇"," ")</f>
        <v xml:space="preserve"> </v>
      </c>
      <c r="BY170" s="975"/>
      <c r="BZ170" s="976"/>
    </row>
    <row r="171" spans="1:78" ht="24" customHeight="1" thickBot="1" x14ac:dyDescent="0.25">
      <c r="A171" s="1022" t="s">
        <v>234</v>
      </c>
      <c r="B171" s="1015"/>
      <c r="C171" s="1015"/>
      <c r="D171" s="1015"/>
      <c r="E171" s="1023"/>
      <c r="F171" s="1013" t="str">
        <f>IF($F$9="","",IF($F$9=100,"100"))</f>
        <v>100</v>
      </c>
      <c r="G171" s="1014"/>
      <c r="H171" s="1014"/>
      <c r="I171" s="1014"/>
      <c r="J171" s="1014"/>
      <c r="K171" s="1015">
        <f>IF($F$9="","",IF($F$9=100,理科!$BK$47))</f>
        <v>0</v>
      </c>
      <c r="L171" s="1015"/>
      <c r="M171" s="1015"/>
      <c r="N171" s="1015"/>
      <c r="O171" s="1015"/>
      <c r="P171" s="1002">
        <f t="shared" si="24"/>
        <v>0</v>
      </c>
      <c r="Q171" s="1002"/>
      <c r="R171" s="1002"/>
      <c r="S171" s="1002"/>
      <c r="T171" s="1002"/>
      <c r="U171" s="987">
        <f>$U$9</f>
        <v>80.7</v>
      </c>
      <c r="V171" s="987"/>
      <c r="W171" s="987"/>
      <c r="X171" s="987"/>
      <c r="Y171" s="988"/>
      <c r="Z171" s="989" t="str">
        <f>IF(AND(K171&gt;=0,K171&lt;=54,$F$9&gt;0),"〇"," ")</f>
        <v>〇</v>
      </c>
      <c r="AA171" s="975"/>
      <c r="AB171" s="990"/>
      <c r="AC171" s="974" t="str">
        <f>IF(AND(K171&gt;=55,K171&lt;=72,$F$9&gt;0),"〇"," ")</f>
        <v xml:space="preserve"> </v>
      </c>
      <c r="AD171" s="975"/>
      <c r="AE171" s="990"/>
      <c r="AF171" s="974" t="str">
        <f>IF(AND(K171&gt;=73,K171&lt;=88,$F$9&gt;0),"〇"," ")</f>
        <v xml:space="preserve"> </v>
      </c>
      <c r="AG171" s="975"/>
      <c r="AH171" s="990"/>
      <c r="AI171" s="977" t="str">
        <f>IF(AND(K171&gt;=89,$F$9&gt;0),"〇"," ")</f>
        <v xml:space="preserve"> </v>
      </c>
      <c r="AJ171" s="978"/>
      <c r="AK171" s="979"/>
      <c r="AN171" s="381"/>
      <c r="AP171" s="1022" t="s">
        <v>234</v>
      </c>
      <c r="AQ171" s="1015"/>
      <c r="AR171" s="1015"/>
      <c r="AS171" s="1015"/>
      <c r="AT171" s="1023"/>
      <c r="AU171" s="1013" t="str">
        <f>IF($F$9="","",IF($F$9=100,"100"))</f>
        <v>100</v>
      </c>
      <c r="AV171" s="1014"/>
      <c r="AW171" s="1014"/>
      <c r="AX171" s="1014"/>
      <c r="AY171" s="1014"/>
      <c r="AZ171" s="1015">
        <f>IF($F$9="","",IF($F$9=100,理科!$BK$48))</f>
        <v>0</v>
      </c>
      <c r="BA171" s="1015"/>
      <c r="BB171" s="1015"/>
      <c r="BC171" s="1015"/>
      <c r="BD171" s="1015"/>
      <c r="BE171" s="1002">
        <f t="shared" si="25"/>
        <v>0</v>
      </c>
      <c r="BF171" s="1002"/>
      <c r="BG171" s="1002"/>
      <c r="BH171" s="1002"/>
      <c r="BI171" s="1002"/>
      <c r="BJ171" s="987">
        <f>$U$9</f>
        <v>80.7</v>
      </c>
      <c r="BK171" s="987"/>
      <c r="BL171" s="987"/>
      <c r="BM171" s="987"/>
      <c r="BN171" s="988"/>
      <c r="BO171" s="989" t="str">
        <f>IF(AND(AZ171&gt;=0,AZ171&lt;=54,$F$9&gt;0),"〇"," ")</f>
        <v>〇</v>
      </c>
      <c r="BP171" s="975"/>
      <c r="BQ171" s="990"/>
      <c r="BR171" s="974" t="str">
        <f>IF(AND(AZ171&gt;=55,AZ171&lt;=72,$F$9&gt;0),"〇"," ")</f>
        <v xml:space="preserve"> </v>
      </c>
      <c r="BS171" s="975"/>
      <c r="BT171" s="990"/>
      <c r="BU171" s="974" t="str">
        <f>IF(AND(AZ171&gt;=73,AZ171&lt;=88,$F$9&gt;0),"〇"," ")</f>
        <v xml:space="preserve"> </v>
      </c>
      <c r="BV171" s="975"/>
      <c r="BW171" s="990"/>
      <c r="BX171" s="977" t="str">
        <f>IF(AND(AZ171&gt;=89,$F$9&gt;0),"〇"," ")</f>
        <v xml:space="preserve"> </v>
      </c>
      <c r="BY171" s="978"/>
      <c r="BZ171" s="979"/>
    </row>
    <row r="172" spans="1:78" ht="24" customHeight="1" thickBot="1" x14ac:dyDescent="0.25">
      <c r="A172" s="1010" t="s">
        <v>235</v>
      </c>
      <c r="B172" s="1011"/>
      <c r="C172" s="1011"/>
      <c r="D172" s="1011"/>
      <c r="E172" s="1020"/>
      <c r="F172" s="1010">
        <f>SUM($F$6:$F$9)</f>
        <v>400</v>
      </c>
      <c r="G172" s="1011"/>
      <c r="H172" s="1011"/>
      <c r="I172" s="1011"/>
      <c r="J172" s="1011"/>
      <c r="K172" s="1011">
        <f>SUM(K168:K171)</f>
        <v>0</v>
      </c>
      <c r="L172" s="1011"/>
      <c r="M172" s="1011"/>
      <c r="N172" s="1011"/>
      <c r="O172" s="1011"/>
      <c r="P172" s="1012">
        <f>K172/F172*100</f>
        <v>0</v>
      </c>
      <c r="Q172" s="1012"/>
      <c r="R172" s="1012"/>
      <c r="S172" s="1012"/>
      <c r="T172" s="1012"/>
      <c r="U172" s="983"/>
      <c r="V172" s="983"/>
      <c r="W172" s="983"/>
      <c r="X172" s="983"/>
      <c r="Y172" s="980"/>
      <c r="Z172" s="984"/>
      <c r="AA172" s="983"/>
      <c r="AB172" s="983"/>
      <c r="AC172" s="983"/>
      <c r="AD172" s="983"/>
      <c r="AE172" s="983"/>
      <c r="AF172" s="983"/>
      <c r="AG172" s="983"/>
      <c r="AH172" s="980"/>
      <c r="AI172" s="980"/>
      <c r="AJ172" s="981"/>
      <c r="AK172" s="982"/>
      <c r="AN172" s="381"/>
      <c r="AP172" s="1010" t="s">
        <v>235</v>
      </c>
      <c r="AQ172" s="1011"/>
      <c r="AR172" s="1011"/>
      <c r="AS172" s="1011"/>
      <c r="AT172" s="1020"/>
      <c r="AU172" s="1010">
        <f>SUM($F$6:$F$9)</f>
        <v>400</v>
      </c>
      <c r="AV172" s="1011"/>
      <c r="AW172" s="1011"/>
      <c r="AX172" s="1011"/>
      <c r="AY172" s="1011"/>
      <c r="AZ172" s="1011">
        <f>SUM(AZ168:AZ171)</f>
        <v>0</v>
      </c>
      <c r="BA172" s="1011"/>
      <c r="BB172" s="1011"/>
      <c r="BC172" s="1011"/>
      <c r="BD172" s="1011"/>
      <c r="BE172" s="1012">
        <f>AZ172/AU172*100</f>
        <v>0</v>
      </c>
      <c r="BF172" s="1012"/>
      <c r="BG172" s="1012"/>
      <c r="BH172" s="1012"/>
      <c r="BI172" s="1012"/>
      <c r="BJ172" s="983"/>
      <c r="BK172" s="983"/>
      <c r="BL172" s="983"/>
      <c r="BM172" s="983"/>
      <c r="BN172" s="980"/>
      <c r="BO172" s="984"/>
      <c r="BP172" s="983"/>
      <c r="BQ172" s="983"/>
      <c r="BR172" s="983"/>
      <c r="BS172" s="983"/>
      <c r="BT172" s="983"/>
      <c r="BU172" s="983"/>
      <c r="BV172" s="983"/>
      <c r="BW172" s="980"/>
      <c r="BX172" s="980"/>
      <c r="BY172" s="981"/>
      <c r="BZ172" s="982"/>
    </row>
    <row r="173" spans="1:78" ht="24" customHeight="1" x14ac:dyDescent="0.2">
      <c r="A173" s="327"/>
      <c r="B173" s="327"/>
      <c r="C173" s="327"/>
      <c r="D173" s="327"/>
      <c r="E173" s="327"/>
      <c r="F173" s="327"/>
      <c r="G173" s="327"/>
      <c r="H173" s="327"/>
      <c r="I173" s="327"/>
      <c r="J173" s="327"/>
      <c r="K173" s="327"/>
      <c r="L173" s="327"/>
      <c r="M173" s="327"/>
      <c r="N173" s="327"/>
      <c r="O173" s="327"/>
      <c r="P173" s="327"/>
      <c r="Q173" s="327"/>
      <c r="R173" s="327"/>
      <c r="S173" s="327"/>
      <c r="T173" s="327"/>
      <c r="U173" s="327"/>
      <c r="V173" s="327"/>
      <c r="W173" s="327"/>
      <c r="X173" s="327"/>
      <c r="Y173" s="327"/>
      <c r="Z173" s="327"/>
      <c r="AA173" s="327"/>
      <c r="AB173" s="327"/>
      <c r="AC173" s="327"/>
      <c r="AD173" s="327"/>
      <c r="AE173" s="327"/>
      <c r="AF173" s="327"/>
      <c r="AG173" s="327"/>
      <c r="AH173" s="327"/>
      <c r="AI173" s="327"/>
      <c r="AJ173" s="327"/>
      <c r="AK173" s="327"/>
      <c r="AN173" s="381"/>
    </row>
    <row r="174" spans="1:78" ht="16.2" customHeight="1" x14ac:dyDescent="0.2">
      <c r="A174" s="327"/>
      <c r="B174" s="327"/>
      <c r="C174" s="327"/>
      <c r="D174" s="327"/>
      <c r="E174" s="327"/>
      <c r="F174" s="327"/>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7"/>
      <c r="AF174" s="327"/>
      <c r="AG174" s="327"/>
      <c r="AH174" s="327"/>
      <c r="AI174" s="327"/>
      <c r="AJ174" s="327"/>
      <c r="AK174" s="327"/>
      <c r="AN174" s="381"/>
    </row>
    <row r="175" spans="1:78" ht="10.95" customHeight="1" x14ac:dyDescent="0.2">
      <c r="A175" s="327"/>
      <c r="B175" s="327"/>
      <c r="C175" s="327"/>
      <c r="D175" s="327"/>
      <c r="E175" s="327"/>
      <c r="F175" s="327"/>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327"/>
      <c r="AG175" s="327"/>
      <c r="AH175" s="327"/>
      <c r="AI175" s="327"/>
      <c r="AJ175" s="327"/>
      <c r="AK175" s="327"/>
      <c r="AN175" s="381"/>
    </row>
    <row r="176" spans="1:78" ht="12" customHeight="1" x14ac:dyDescent="0.2">
      <c r="A176" s="327"/>
      <c r="B176" s="327"/>
      <c r="C176" s="327"/>
      <c r="D176" s="327"/>
      <c r="E176" s="327"/>
      <c r="F176" s="327"/>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7"/>
      <c r="AF176" s="327"/>
      <c r="AG176" s="327"/>
      <c r="AH176" s="327"/>
      <c r="AI176" s="327"/>
      <c r="AJ176" s="327"/>
      <c r="AK176" s="327"/>
      <c r="AN176" s="381"/>
    </row>
    <row r="177" spans="1:78" ht="33.6" customHeight="1" x14ac:dyDescent="0.2">
      <c r="A177" s="382"/>
      <c r="B177" s="382"/>
      <c r="C177" s="382"/>
      <c r="D177" s="382"/>
      <c r="E177" s="382"/>
      <c r="F177" s="382"/>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c r="AG177" s="382"/>
      <c r="AH177" s="382"/>
      <c r="AI177" s="382"/>
      <c r="AJ177" s="382"/>
      <c r="AK177" s="382"/>
      <c r="AL177" s="383"/>
      <c r="AM177" s="383"/>
      <c r="AN177" s="384"/>
      <c r="AO177" s="383"/>
      <c r="AP177" s="383"/>
      <c r="AQ177" s="383"/>
      <c r="AR177" s="383"/>
      <c r="AS177" s="383"/>
      <c r="AT177" s="383"/>
      <c r="AU177" s="383"/>
      <c r="AV177" s="383"/>
      <c r="AW177" s="383"/>
      <c r="AX177" s="383"/>
      <c r="AY177" s="383"/>
      <c r="AZ177" s="383"/>
      <c r="BA177" s="383"/>
      <c r="BB177" s="383"/>
      <c r="BC177" s="383"/>
      <c r="BD177" s="383"/>
      <c r="BE177" s="383"/>
      <c r="BF177" s="383"/>
      <c r="BG177" s="383"/>
      <c r="BH177" s="383"/>
      <c r="BI177" s="383"/>
      <c r="BJ177" s="383"/>
      <c r="BK177" s="383"/>
      <c r="BL177" s="383"/>
      <c r="BM177" s="383"/>
      <c r="BN177" s="383"/>
      <c r="BO177" s="383"/>
      <c r="BP177" s="383"/>
      <c r="BQ177" s="383"/>
      <c r="BR177" s="383"/>
      <c r="BS177" s="383"/>
      <c r="BT177" s="383"/>
      <c r="BU177" s="383"/>
      <c r="BV177" s="383"/>
      <c r="BW177" s="383"/>
      <c r="BX177" s="383"/>
      <c r="BY177" s="383"/>
      <c r="BZ177" s="383"/>
    </row>
    <row r="178" spans="1:78" ht="19.8" x14ac:dyDescent="0.2">
      <c r="A178" s="327"/>
      <c r="B178" s="965" t="s">
        <v>220</v>
      </c>
      <c r="C178" s="965"/>
      <c r="D178" s="965"/>
      <c r="E178" s="965"/>
      <c r="F178" s="965"/>
      <c r="G178" s="965"/>
      <c r="H178" s="965"/>
      <c r="I178" s="965"/>
      <c r="J178" s="965"/>
      <c r="K178" s="965"/>
      <c r="L178" s="965"/>
      <c r="M178" s="965"/>
      <c r="N178" s="965"/>
      <c r="O178" s="965"/>
      <c r="P178" s="965"/>
      <c r="Q178" s="965"/>
      <c r="R178" s="965"/>
      <c r="S178" s="327"/>
      <c r="T178" s="327"/>
      <c r="U178" s="327"/>
      <c r="V178" s="327"/>
      <c r="W178" s="327"/>
      <c r="X178" s="327"/>
      <c r="Y178" s="327"/>
      <c r="Z178" s="327"/>
      <c r="AA178" s="327"/>
      <c r="AB178" s="327"/>
      <c r="AC178" s="327"/>
      <c r="AD178" s="327"/>
      <c r="AE178" s="327"/>
      <c r="AF178" s="327"/>
      <c r="AG178" s="327"/>
      <c r="AH178" s="327"/>
      <c r="AI178" s="327"/>
      <c r="AJ178" s="327"/>
      <c r="AK178" s="327"/>
      <c r="AN178" s="381"/>
      <c r="AP178" s="327"/>
      <c r="AQ178" s="965" t="s">
        <v>220</v>
      </c>
      <c r="AR178" s="965"/>
      <c r="AS178" s="965"/>
      <c r="AT178" s="965"/>
      <c r="AU178" s="965"/>
      <c r="AV178" s="965"/>
      <c r="AW178" s="965"/>
      <c r="AX178" s="965"/>
      <c r="AY178" s="965"/>
      <c r="AZ178" s="965"/>
      <c r="BA178" s="965"/>
      <c r="BB178" s="965"/>
      <c r="BC178" s="965"/>
      <c r="BD178" s="965"/>
      <c r="BE178" s="965"/>
      <c r="BF178" s="965"/>
      <c r="BG178" s="965"/>
      <c r="BH178" s="327"/>
      <c r="BI178" s="327"/>
      <c r="BJ178" s="327"/>
      <c r="BK178" s="327"/>
      <c r="BL178" s="327"/>
      <c r="BM178" s="327"/>
      <c r="BN178" s="327"/>
      <c r="BO178" s="327"/>
      <c r="BP178" s="327"/>
      <c r="BQ178" s="327"/>
      <c r="BR178" s="327"/>
      <c r="BS178" s="327"/>
      <c r="BT178" s="327"/>
      <c r="BU178" s="327"/>
      <c r="BV178" s="327"/>
      <c r="BW178" s="327"/>
    </row>
    <row r="179" spans="1:78" ht="21.6" customHeight="1" x14ac:dyDescent="0.2">
      <c r="A179" s="965"/>
      <c r="B179" s="965"/>
      <c r="C179" s="327"/>
      <c r="D179" s="327"/>
      <c r="E179" s="327"/>
      <c r="F179" s="327"/>
      <c r="G179" s="327"/>
      <c r="H179" s="327"/>
      <c r="I179" s="327"/>
      <c r="J179" s="327"/>
      <c r="K179" s="1025" t="s">
        <v>221</v>
      </c>
      <c r="L179" s="1025"/>
      <c r="M179" s="1025"/>
      <c r="N179" s="1025"/>
      <c r="O179" s="1025"/>
      <c r="P179" s="1025"/>
      <c r="Q179" s="1025"/>
      <c r="R179" s="1025"/>
      <c r="S179" s="1025"/>
      <c r="T179" s="1025"/>
      <c r="U179" s="1025"/>
      <c r="V179" s="1025"/>
      <c r="W179" s="327"/>
      <c r="X179" s="327"/>
      <c r="Y179" s="327"/>
      <c r="Z179" s="327"/>
      <c r="AA179" s="327"/>
      <c r="AB179" s="327"/>
      <c r="AC179" s="327"/>
      <c r="AD179" s="327"/>
      <c r="AE179" s="327"/>
      <c r="AF179" s="327"/>
      <c r="AG179" s="327"/>
      <c r="AH179" s="327"/>
      <c r="AI179" s="327"/>
      <c r="AJ179" s="327"/>
      <c r="AK179" s="327"/>
      <c r="AN179" s="381"/>
      <c r="AP179" s="965"/>
      <c r="AQ179" s="965"/>
      <c r="AR179" s="327"/>
      <c r="AS179" s="327"/>
      <c r="AT179" s="327"/>
      <c r="AU179" s="327"/>
      <c r="AV179" s="327"/>
      <c r="AW179" s="327"/>
      <c r="AX179" s="327"/>
      <c r="AY179" s="327"/>
      <c r="AZ179" s="1025" t="s">
        <v>221</v>
      </c>
      <c r="BA179" s="1025"/>
      <c r="BB179" s="1025"/>
      <c r="BC179" s="1025"/>
      <c r="BD179" s="1025"/>
      <c r="BE179" s="1025"/>
      <c r="BF179" s="1025"/>
      <c r="BG179" s="1025"/>
      <c r="BH179" s="1025"/>
      <c r="BI179" s="1025"/>
      <c r="BJ179" s="1025"/>
      <c r="BK179" s="1025"/>
      <c r="BL179" s="327"/>
      <c r="BM179" s="327"/>
      <c r="BN179" s="327"/>
      <c r="BO179" s="327"/>
      <c r="BP179" s="327"/>
      <c r="BQ179" s="327"/>
      <c r="BR179" s="327"/>
      <c r="BS179" s="327"/>
      <c r="BT179" s="327"/>
      <c r="BU179" s="327"/>
      <c r="BV179" s="327"/>
      <c r="BW179" s="327"/>
    </row>
    <row r="180" spans="1:78" ht="24" customHeight="1" thickBot="1" x14ac:dyDescent="0.25">
      <c r="A180" s="330"/>
      <c r="B180" s="330"/>
      <c r="C180" s="330"/>
      <c r="D180" s="330"/>
      <c r="E180" s="330"/>
      <c r="F180" s="330"/>
      <c r="G180" s="330"/>
      <c r="H180" s="330"/>
      <c r="I180" s="330"/>
      <c r="J180" s="330"/>
      <c r="K180" s="330"/>
      <c r="L180" s="985" t="s">
        <v>236</v>
      </c>
      <c r="M180" s="985"/>
      <c r="N180" s="985"/>
      <c r="O180" s="985">
        <f>$O$3</f>
        <v>1</v>
      </c>
      <c r="P180" s="985"/>
      <c r="Q180" s="379" t="s">
        <v>222</v>
      </c>
      <c r="R180" s="380"/>
      <c r="S180" s="985">
        <f>国語!$A$49</f>
        <v>27</v>
      </c>
      <c r="T180" s="985"/>
      <c r="U180" s="379" t="s">
        <v>223</v>
      </c>
      <c r="V180" s="380"/>
      <c r="W180" s="985" t="s">
        <v>224</v>
      </c>
      <c r="X180" s="985"/>
      <c r="Y180" s="985"/>
      <c r="Z180" s="135"/>
      <c r="AA180" s="986">
        <f>国語!$B$49</f>
        <v>0</v>
      </c>
      <c r="AB180" s="986"/>
      <c r="AC180" s="986"/>
      <c r="AD180" s="986"/>
      <c r="AE180" s="986"/>
      <c r="AF180" s="986"/>
      <c r="AG180" s="986"/>
      <c r="AH180" s="986"/>
      <c r="AI180" s="403"/>
      <c r="AJ180" s="403"/>
      <c r="AK180" s="403"/>
      <c r="AN180" s="381"/>
      <c r="AP180" s="330"/>
      <c r="AQ180" s="330"/>
      <c r="AR180" s="330"/>
      <c r="AS180" s="330"/>
      <c r="AT180" s="330"/>
      <c r="AU180" s="330"/>
      <c r="AV180" s="330"/>
      <c r="AW180" s="330"/>
      <c r="AX180" s="330"/>
      <c r="AY180" s="330"/>
      <c r="AZ180" s="330"/>
      <c r="BA180" s="985" t="s">
        <v>236</v>
      </c>
      <c r="BB180" s="985"/>
      <c r="BC180" s="985"/>
      <c r="BD180" s="985">
        <f>$O$3</f>
        <v>1</v>
      </c>
      <c r="BE180" s="985"/>
      <c r="BF180" s="379" t="s">
        <v>222</v>
      </c>
      <c r="BG180" s="380"/>
      <c r="BH180" s="985">
        <f>国語!$A$50</f>
        <v>28</v>
      </c>
      <c r="BI180" s="985"/>
      <c r="BJ180" s="379" t="s">
        <v>223</v>
      </c>
      <c r="BK180" s="380"/>
      <c r="BL180" s="985" t="s">
        <v>224</v>
      </c>
      <c r="BM180" s="985"/>
      <c r="BN180" s="985"/>
      <c r="BO180" s="135"/>
      <c r="BP180" s="986">
        <f>国語!$B$50</f>
        <v>0</v>
      </c>
      <c r="BQ180" s="986"/>
      <c r="BR180" s="986"/>
      <c r="BS180" s="986"/>
      <c r="BT180" s="986"/>
      <c r="BU180" s="986"/>
      <c r="BV180" s="986"/>
      <c r="BW180" s="986"/>
    </row>
    <row r="181" spans="1:78" ht="15.6" customHeight="1" x14ac:dyDescent="0.2">
      <c r="A181" s="991" t="s">
        <v>225</v>
      </c>
      <c r="B181" s="992"/>
      <c r="C181" s="992"/>
      <c r="D181" s="992"/>
      <c r="E181" s="996"/>
      <c r="F181" s="991" t="s">
        <v>240</v>
      </c>
      <c r="G181" s="992"/>
      <c r="H181" s="992"/>
      <c r="I181" s="992"/>
      <c r="J181" s="992"/>
      <c r="K181" s="995" t="s">
        <v>226</v>
      </c>
      <c r="L181" s="995"/>
      <c r="M181" s="995"/>
      <c r="N181" s="995"/>
      <c r="O181" s="995"/>
      <c r="P181" s="995" t="s">
        <v>226</v>
      </c>
      <c r="Q181" s="995"/>
      <c r="R181" s="995"/>
      <c r="S181" s="995"/>
      <c r="T181" s="995"/>
      <c r="U181" s="992" t="s">
        <v>227</v>
      </c>
      <c r="V181" s="992"/>
      <c r="W181" s="992"/>
      <c r="X181" s="992"/>
      <c r="Y181" s="996"/>
      <c r="Z181" s="997" t="s">
        <v>228</v>
      </c>
      <c r="AA181" s="992"/>
      <c r="AB181" s="992"/>
      <c r="AC181" s="968" t="s">
        <v>342</v>
      </c>
      <c r="AD181" s="969"/>
      <c r="AE181" s="970"/>
      <c r="AF181" s="992" t="s">
        <v>229</v>
      </c>
      <c r="AG181" s="992"/>
      <c r="AH181" s="996"/>
      <c r="AI181" s="996" t="s">
        <v>316</v>
      </c>
      <c r="AJ181" s="1004"/>
      <c r="AK181" s="1005"/>
      <c r="AN181" s="381"/>
      <c r="AP181" s="991" t="s">
        <v>225</v>
      </c>
      <c r="AQ181" s="992"/>
      <c r="AR181" s="992"/>
      <c r="AS181" s="992"/>
      <c r="AT181" s="996"/>
      <c r="AU181" s="991" t="s">
        <v>240</v>
      </c>
      <c r="AV181" s="992"/>
      <c r="AW181" s="992"/>
      <c r="AX181" s="992"/>
      <c r="AY181" s="992"/>
      <c r="AZ181" s="995" t="s">
        <v>226</v>
      </c>
      <c r="BA181" s="995"/>
      <c r="BB181" s="995"/>
      <c r="BC181" s="995"/>
      <c r="BD181" s="995"/>
      <c r="BE181" s="995" t="s">
        <v>226</v>
      </c>
      <c r="BF181" s="995"/>
      <c r="BG181" s="995"/>
      <c r="BH181" s="995"/>
      <c r="BI181" s="995"/>
      <c r="BJ181" s="992" t="s">
        <v>227</v>
      </c>
      <c r="BK181" s="992"/>
      <c r="BL181" s="992"/>
      <c r="BM181" s="992"/>
      <c r="BN181" s="996"/>
      <c r="BO181" s="997" t="s">
        <v>228</v>
      </c>
      <c r="BP181" s="992"/>
      <c r="BQ181" s="992"/>
      <c r="BR181" s="968" t="s">
        <v>342</v>
      </c>
      <c r="BS181" s="969"/>
      <c r="BT181" s="970"/>
      <c r="BU181" s="992" t="s">
        <v>229</v>
      </c>
      <c r="BV181" s="992"/>
      <c r="BW181" s="996"/>
      <c r="BX181" s="996" t="s">
        <v>316</v>
      </c>
      <c r="BY181" s="1004"/>
      <c r="BZ181" s="1005"/>
    </row>
    <row r="182" spans="1:78" ht="15.6" customHeight="1" thickBot="1" x14ac:dyDescent="0.25">
      <c r="A182" s="993"/>
      <c r="B182" s="994"/>
      <c r="C182" s="994"/>
      <c r="D182" s="994"/>
      <c r="E182" s="1003"/>
      <c r="F182" s="993"/>
      <c r="G182" s="994"/>
      <c r="H182" s="994"/>
      <c r="I182" s="994"/>
      <c r="J182" s="994"/>
      <c r="K182" s="994" t="s">
        <v>29</v>
      </c>
      <c r="L182" s="994"/>
      <c r="M182" s="994"/>
      <c r="N182" s="994"/>
      <c r="O182" s="994"/>
      <c r="P182" s="994" t="s">
        <v>239</v>
      </c>
      <c r="Q182" s="994"/>
      <c r="R182" s="994"/>
      <c r="S182" s="994"/>
      <c r="T182" s="994"/>
      <c r="U182" s="994" t="s">
        <v>239</v>
      </c>
      <c r="V182" s="994"/>
      <c r="W182" s="994"/>
      <c r="X182" s="994"/>
      <c r="Y182" s="1003"/>
      <c r="Z182" s="1024" t="s">
        <v>230</v>
      </c>
      <c r="AA182" s="994"/>
      <c r="AB182" s="994"/>
      <c r="AC182" s="971" t="s">
        <v>229</v>
      </c>
      <c r="AD182" s="972"/>
      <c r="AE182" s="973"/>
      <c r="AF182" s="994"/>
      <c r="AG182" s="994"/>
      <c r="AH182" s="1003"/>
      <c r="AI182" s="1007" t="s">
        <v>229</v>
      </c>
      <c r="AJ182" s="1008"/>
      <c r="AK182" s="1009"/>
      <c r="AN182" s="381"/>
      <c r="AP182" s="993"/>
      <c r="AQ182" s="994"/>
      <c r="AR182" s="994"/>
      <c r="AS182" s="994"/>
      <c r="AT182" s="1003"/>
      <c r="AU182" s="993"/>
      <c r="AV182" s="994"/>
      <c r="AW182" s="994"/>
      <c r="AX182" s="994"/>
      <c r="AY182" s="994"/>
      <c r="AZ182" s="994" t="s">
        <v>29</v>
      </c>
      <c r="BA182" s="994"/>
      <c r="BB182" s="994"/>
      <c r="BC182" s="994"/>
      <c r="BD182" s="994"/>
      <c r="BE182" s="994" t="s">
        <v>239</v>
      </c>
      <c r="BF182" s="994"/>
      <c r="BG182" s="994"/>
      <c r="BH182" s="994"/>
      <c r="BI182" s="994"/>
      <c r="BJ182" s="994" t="s">
        <v>239</v>
      </c>
      <c r="BK182" s="994"/>
      <c r="BL182" s="994"/>
      <c r="BM182" s="994"/>
      <c r="BN182" s="1003"/>
      <c r="BO182" s="1024" t="s">
        <v>230</v>
      </c>
      <c r="BP182" s="994"/>
      <c r="BQ182" s="994"/>
      <c r="BR182" s="971" t="s">
        <v>229</v>
      </c>
      <c r="BS182" s="972"/>
      <c r="BT182" s="973"/>
      <c r="BU182" s="994"/>
      <c r="BV182" s="994"/>
      <c r="BW182" s="1003"/>
      <c r="BX182" s="1007" t="s">
        <v>229</v>
      </c>
      <c r="BY182" s="1008"/>
      <c r="BZ182" s="1009"/>
    </row>
    <row r="183" spans="1:78" ht="24" customHeight="1" x14ac:dyDescent="0.2">
      <c r="A183" s="966" t="s">
        <v>231</v>
      </c>
      <c r="B183" s="1016"/>
      <c r="C183" s="1016"/>
      <c r="D183" s="1016"/>
      <c r="E183" s="962"/>
      <c r="F183" s="966" t="str">
        <f>IF($F$6="","",IF($F$6=100,"100"))</f>
        <v>100</v>
      </c>
      <c r="G183" s="1016"/>
      <c r="H183" s="1016"/>
      <c r="I183" s="1016"/>
      <c r="J183" s="1016"/>
      <c r="K183" s="1016">
        <f>IF($F$6="","",IF($F$6=100,国語!$BI$49))</f>
        <v>0</v>
      </c>
      <c r="L183" s="1016"/>
      <c r="M183" s="1016"/>
      <c r="N183" s="1016"/>
      <c r="O183" s="1016"/>
      <c r="P183" s="1016">
        <f>K183</f>
        <v>0</v>
      </c>
      <c r="Q183" s="1016"/>
      <c r="R183" s="1016"/>
      <c r="S183" s="1016"/>
      <c r="T183" s="1016"/>
      <c r="U183" s="1017">
        <f>$U$6</f>
        <v>59.9</v>
      </c>
      <c r="V183" s="1017"/>
      <c r="W183" s="1017"/>
      <c r="X183" s="1017"/>
      <c r="Y183" s="1018"/>
      <c r="Z183" s="1019" t="str">
        <f>IF(AND(K183&gt;=0,K183&lt;=30,$F$6&gt;0),"〇"," ")</f>
        <v>〇</v>
      </c>
      <c r="AA183" s="999"/>
      <c r="AB183" s="1000"/>
      <c r="AC183" s="998" t="str">
        <f>IF(AND(K183&gt;=31,K183&lt;=50,$F$6&gt;0),"〇"," ")</f>
        <v xml:space="preserve"> </v>
      </c>
      <c r="AD183" s="999"/>
      <c r="AE183" s="1000"/>
      <c r="AF183" s="998" t="str">
        <f>IF(AND(K183&gt;=51,K183&lt;=68,$F$6&gt;0),"〇"," ")</f>
        <v xml:space="preserve"> </v>
      </c>
      <c r="AG183" s="999"/>
      <c r="AH183" s="1000"/>
      <c r="AI183" s="998" t="str">
        <f>IF(AND(K183&gt;=69,$F$6&gt;0),"〇"," ")</f>
        <v xml:space="preserve"> </v>
      </c>
      <c r="AJ183" s="999"/>
      <c r="AK183" s="1006"/>
      <c r="AN183" s="381"/>
      <c r="AP183" s="966" t="s">
        <v>231</v>
      </c>
      <c r="AQ183" s="1016"/>
      <c r="AR183" s="1016"/>
      <c r="AS183" s="1016"/>
      <c r="AT183" s="962"/>
      <c r="AU183" s="966" t="str">
        <f>IF($F$6="","",IF($F$6=100,"100"))</f>
        <v>100</v>
      </c>
      <c r="AV183" s="1016"/>
      <c r="AW183" s="1016"/>
      <c r="AX183" s="1016"/>
      <c r="AY183" s="1016"/>
      <c r="AZ183" s="1016">
        <f>IF($F$6="","",IF($F$6=100,国語!$BI$50))</f>
        <v>0</v>
      </c>
      <c r="BA183" s="1016"/>
      <c r="BB183" s="1016"/>
      <c r="BC183" s="1016"/>
      <c r="BD183" s="1016"/>
      <c r="BE183" s="1016">
        <f>AZ183</f>
        <v>0</v>
      </c>
      <c r="BF183" s="1016"/>
      <c r="BG183" s="1016"/>
      <c r="BH183" s="1016"/>
      <c r="BI183" s="1016"/>
      <c r="BJ183" s="1017">
        <f>$U$6</f>
        <v>59.9</v>
      </c>
      <c r="BK183" s="1017"/>
      <c r="BL183" s="1017"/>
      <c r="BM183" s="1017"/>
      <c r="BN183" s="1018"/>
      <c r="BO183" s="1019" t="str">
        <f>IF(AND(AZ183&gt;=0,AZ183&lt;=30,$F$6&gt;0),"〇"," ")</f>
        <v>〇</v>
      </c>
      <c r="BP183" s="999"/>
      <c r="BQ183" s="1000"/>
      <c r="BR183" s="998" t="str">
        <f>IF(AND(AZ183&gt;=31,AZ183&lt;=50,$F$6&gt;0),"〇"," ")</f>
        <v xml:space="preserve"> </v>
      </c>
      <c r="BS183" s="999"/>
      <c r="BT183" s="1000"/>
      <c r="BU183" s="998" t="str">
        <f>IF(AND(AZ183&gt;=51,AZ183&lt;=68,$F$6&gt;0),"〇"," ")</f>
        <v xml:space="preserve"> </v>
      </c>
      <c r="BV183" s="999"/>
      <c r="BW183" s="1000"/>
      <c r="BX183" s="998" t="str">
        <f>IF(AND(AZ183&gt;=69,$F$6&gt;0),"〇"," ")</f>
        <v xml:space="preserve"> </v>
      </c>
      <c r="BY183" s="999"/>
      <c r="BZ183" s="1006"/>
    </row>
    <row r="184" spans="1:78" ht="24" customHeight="1" x14ac:dyDescent="0.2">
      <c r="A184" s="1001" t="s">
        <v>232</v>
      </c>
      <c r="B184" s="1002"/>
      <c r="C184" s="1002"/>
      <c r="D184" s="1002"/>
      <c r="E184" s="1021"/>
      <c r="F184" s="1001" t="str">
        <f>IF($F$7="","",IF($F$7=100,"100"))</f>
        <v>100</v>
      </c>
      <c r="G184" s="1002"/>
      <c r="H184" s="1002"/>
      <c r="I184" s="1002"/>
      <c r="J184" s="1002"/>
      <c r="K184" s="1002">
        <f>IF($F$7="","",IF($F$7=100,社会!$BL$49))</f>
        <v>0</v>
      </c>
      <c r="L184" s="1002"/>
      <c r="M184" s="1002"/>
      <c r="N184" s="1002"/>
      <c r="O184" s="1002"/>
      <c r="P184" s="1002">
        <f t="shared" ref="P184:P186" si="26">K184</f>
        <v>0</v>
      </c>
      <c r="Q184" s="1002"/>
      <c r="R184" s="1002"/>
      <c r="S184" s="1002"/>
      <c r="T184" s="1002"/>
      <c r="U184" s="987">
        <f>$U$7</f>
        <v>74.8</v>
      </c>
      <c r="V184" s="987"/>
      <c r="W184" s="987"/>
      <c r="X184" s="987"/>
      <c r="Y184" s="988"/>
      <c r="Z184" s="989" t="str">
        <f>IF(AND(K184&gt;=0,K184&lt;=47,$F$7&gt;0),"〇"," ")</f>
        <v>〇</v>
      </c>
      <c r="AA184" s="975"/>
      <c r="AB184" s="990"/>
      <c r="AC184" s="974" t="str">
        <f>IF(AND(K184&gt;=48,K184&lt;=65,$F$7&gt;0),"〇"," ")</f>
        <v xml:space="preserve"> </v>
      </c>
      <c r="AD184" s="975"/>
      <c r="AE184" s="990"/>
      <c r="AF184" s="974" t="str">
        <f>IF(AND(K184&gt;=66,K184&lt;=83,$F$7&gt;0),"〇"," ")</f>
        <v xml:space="preserve"> </v>
      </c>
      <c r="AG184" s="975"/>
      <c r="AH184" s="990"/>
      <c r="AI184" s="974" t="str">
        <f>IF(AND(K184&gt;=84,$F$7&gt;0),"〇"," ")</f>
        <v xml:space="preserve"> </v>
      </c>
      <c r="AJ184" s="975"/>
      <c r="AK184" s="976"/>
      <c r="AN184" s="381"/>
      <c r="AP184" s="1001" t="s">
        <v>232</v>
      </c>
      <c r="AQ184" s="1002"/>
      <c r="AR184" s="1002"/>
      <c r="AS184" s="1002"/>
      <c r="AT184" s="1021"/>
      <c r="AU184" s="1001" t="str">
        <f>IF($F$7="","",IF($F$7=100,"100"))</f>
        <v>100</v>
      </c>
      <c r="AV184" s="1002"/>
      <c r="AW184" s="1002"/>
      <c r="AX184" s="1002"/>
      <c r="AY184" s="1002"/>
      <c r="AZ184" s="1002">
        <f>IF($F$7="","",IF($F$7=100,社会!$BL$50))</f>
        <v>0</v>
      </c>
      <c r="BA184" s="1002"/>
      <c r="BB184" s="1002"/>
      <c r="BC184" s="1002"/>
      <c r="BD184" s="1002"/>
      <c r="BE184" s="1002">
        <f t="shared" ref="BE184:BE186" si="27">AZ184</f>
        <v>0</v>
      </c>
      <c r="BF184" s="1002"/>
      <c r="BG184" s="1002"/>
      <c r="BH184" s="1002"/>
      <c r="BI184" s="1002"/>
      <c r="BJ184" s="987">
        <f>$U$7</f>
        <v>74.8</v>
      </c>
      <c r="BK184" s="987"/>
      <c r="BL184" s="987"/>
      <c r="BM184" s="987"/>
      <c r="BN184" s="988"/>
      <c r="BO184" s="989" t="str">
        <f>IF(AND(AZ184&gt;=0,AZ184&lt;=47,$F$7&gt;0),"〇"," ")</f>
        <v>〇</v>
      </c>
      <c r="BP184" s="975"/>
      <c r="BQ184" s="990"/>
      <c r="BR184" s="974" t="str">
        <f>IF(AND(AZ184&gt;=48,AZ184&lt;=65,$F$7&gt;0),"〇"," ")</f>
        <v xml:space="preserve"> </v>
      </c>
      <c r="BS184" s="975"/>
      <c r="BT184" s="990"/>
      <c r="BU184" s="974" t="str">
        <f>IF(AND(AZ184&gt;=66,AZ184&lt;=83,$F$7&gt;0),"〇"," ")</f>
        <v xml:space="preserve"> </v>
      </c>
      <c r="BV184" s="975"/>
      <c r="BW184" s="990"/>
      <c r="BX184" s="974" t="str">
        <f>IF(AND(AZ184&gt;=84,$F$7&gt;0),"〇"," ")</f>
        <v xml:space="preserve"> </v>
      </c>
      <c r="BY184" s="975"/>
      <c r="BZ184" s="976"/>
    </row>
    <row r="185" spans="1:78" ht="24" customHeight="1" x14ac:dyDescent="0.2">
      <c r="A185" s="1001" t="s">
        <v>233</v>
      </c>
      <c r="B185" s="1002"/>
      <c r="C185" s="1002"/>
      <c r="D185" s="1002"/>
      <c r="E185" s="1021"/>
      <c r="F185" s="1001" t="str">
        <f>IF($F$8="","",IF($F$8=100,"100"))</f>
        <v>100</v>
      </c>
      <c r="G185" s="1002"/>
      <c r="H185" s="1002"/>
      <c r="I185" s="1002"/>
      <c r="J185" s="1002"/>
      <c r="K185" s="1002">
        <f>IF($F$8="","",IF($F$8=100,算数!$BF$49))</f>
        <v>0</v>
      </c>
      <c r="L185" s="1002"/>
      <c r="M185" s="1002"/>
      <c r="N185" s="1002"/>
      <c r="O185" s="1002"/>
      <c r="P185" s="1002">
        <f t="shared" si="26"/>
        <v>0</v>
      </c>
      <c r="Q185" s="1002"/>
      <c r="R185" s="1002"/>
      <c r="S185" s="1002"/>
      <c r="T185" s="1002"/>
      <c r="U185" s="987">
        <f>$U$8</f>
        <v>66.5</v>
      </c>
      <c r="V185" s="987"/>
      <c r="W185" s="987"/>
      <c r="X185" s="987"/>
      <c r="Y185" s="988"/>
      <c r="Z185" s="989" t="str">
        <f>IF(AND(K185&gt;=0,K185&lt;=28,$F$8&gt;0),"〇"," ")</f>
        <v>〇</v>
      </c>
      <c r="AA185" s="975"/>
      <c r="AB185" s="990"/>
      <c r="AC185" s="974" t="str">
        <f>IF(AND(K185&gt;=29,K185&lt;=54,$F$8&gt;0),"〇"," ")</f>
        <v xml:space="preserve"> </v>
      </c>
      <c r="AD185" s="975"/>
      <c r="AE185" s="990"/>
      <c r="AF185" s="974" t="str">
        <f>IF(AND(K185&gt;=55,K185&lt;=77,$F$8&gt;0),"〇"," ")</f>
        <v xml:space="preserve"> </v>
      </c>
      <c r="AG185" s="975"/>
      <c r="AH185" s="990"/>
      <c r="AI185" s="974" t="str">
        <f>IF(AND(K185&gt;=78,$F$8&gt;0),"〇"," ")</f>
        <v xml:space="preserve"> </v>
      </c>
      <c r="AJ185" s="975"/>
      <c r="AK185" s="976"/>
      <c r="AN185" s="381"/>
      <c r="AP185" s="1001" t="s">
        <v>233</v>
      </c>
      <c r="AQ185" s="1002"/>
      <c r="AR185" s="1002"/>
      <c r="AS185" s="1002"/>
      <c r="AT185" s="1021"/>
      <c r="AU185" s="1001" t="str">
        <f>IF($F$8="","",IF($F$8=100,"100"))</f>
        <v>100</v>
      </c>
      <c r="AV185" s="1002"/>
      <c r="AW185" s="1002"/>
      <c r="AX185" s="1002"/>
      <c r="AY185" s="1002"/>
      <c r="AZ185" s="1002">
        <f>IF($F$8="","",IF($F$8=100,算数!$BF$50))</f>
        <v>0</v>
      </c>
      <c r="BA185" s="1002"/>
      <c r="BB185" s="1002"/>
      <c r="BC185" s="1002"/>
      <c r="BD185" s="1002"/>
      <c r="BE185" s="1002">
        <f t="shared" si="27"/>
        <v>0</v>
      </c>
      <c r="BF185" s="1002"/>
      <c r="BG185" s="1002"/>
      <c r="BH185" s="1002"/>
      <c r="BI185" s="1002"/>
      <c r="BJ185" s="987">
        <f>$U$8</f>
        <v>66.5</v>
      </c>
      <c r="BK185" s="987"/>
      <c r="BL185" s="987"/>
      <c r="BM185" s="987"/>
      <c r="BN185" s="988"/>
      <c r="BO185" s="989" t="str">
        <f>IF(AND(AZ185&gt;=0,AZ185&lt;=28,$F$8&gt;0),"〇"," ")</f>
        <v>〇</v>
      </c>
      <c r="BP185" s="975"/>
      <c r="BQ185" s="990"/>
      <c r="BR185" s="974" t="str">
        <f>IF(AND(AZ185&gt;=29,AZ185&lt;=54,$F$8&gt;0),"〇"," ")</f>
        <v xml:space="preserve"> </v>
      </c>
      <c r="BS185" s="975"/>
      <c r="BT185" s="990"/>
      <c r="BU185" s="974" t="str">
        <f>IF(AND(AZ185&gt;=55,AZ185&lt;=77,$F$8&gt;0),"〇"," ")</f>
        <v xml:space="preserve"> </v>
      </c>
      <c r="BV185" s="975"/>
      <c r="BW185" s="990"/>
      <c r="BX185" s="974" t="str">
        <f>IF(AND(AZ185&gt;=78,$F$8&gt;0),"〇"," ")</f>
        <v xml:space="preserve"> </v>
      </c>
      <c r="BY185" s="975"/>
      <c r="BZ185" s="976"/>
    </row>
    <row r="186" spans="1:78" ht="24" customHeight="1" thickBot="1" x14ac:dyDescent="0.25">
      <c r="A186" s="1022" t="s">
        <v>234</v>
      </c>
      <c r="B186" s="1015"/>
      <c r="C186" s="1015"/>
      <c r="D186" s="1015"/>
      <c r="E186" s="1023"/>
      <c r="F186" s="1001" t="str">
        <f>IF($F$9="","",IF($F$9=100,"100"))</f>
        <v>100</v>
      </c>
      <c r="G186" s="1002"/>
      <c r="H186" s="1002"/>
      <c r="I186" s="1002"/>
      <c r="J186" s="1002"/>
      <c r="K186" s="1015">
        <f>IF($F$9="","",IF($F$9=100,理科!$BK$49))</f>
        <v>0</v>
      </c>
      <c r="L186" s="1015"/>
      <c r="M186" s="1015"/>
      <c r="N186" s="1015"/>
      <c r="O186" s="1015"/>
      <c r="P186" s="1002">
        <f t="shared" si="26"/>
        <v>0</v>
      </c>
      <c r="Q186" s="1002"/>
      <c r="R186" s="1002"/>
      <c r="S186" s="1002"/>
      <c r="T186" s="1002"/>
      <c r="U186" s="987">
        <f>$U$9</f>
        <v>80.7</v>
      </c>
      <c r="V186" s="987"/>
      <c r="W186" s="987"/>
      <c r="X186" s="987"/>
      <c r="Y186" s="988"/>
      <c r="Z186" s="989" t="str">
        <f>IF(AND(K186&gt;=0,K186&lt;=54,$F$9&gt;0),"〇"," ")</f>
        <v>〇</v>
      </c>
      <c r="AA186" s="975"/>
      <c r="AB186" s="990"/>
      <c r="AC186" s="974" t="str">
        <f>IF(AND(K186&gt;=55,K186&lt;=72,$F$9&gt;0),"〇"," ")</f>
        <v xml:space="preserve"> </v>
      </c>
      <c r="AD186" s="975"/>
      <c r="AE186" s="990"/>
      <c r="AF186" s="974" t="str">
        <f>IF(AND(K186&gt;=73,K186&lt;=88,$F$9&gt;0),"〇"," ")</f>
        <v xml:space="preserve"> </v>
      </c>
      <c r="AG186" s="975"/>
      <c r="AH186" s="990"/>
      <c r="AI186" s="977" t="str">
        <f>IF(AND(K186&gt;=89,$F$9&gt;0),"〇"," ")</f>
        <v xml:space="preserve"> </v>
      </c>
      <c r="AJ186" s="978"/>
      <c r="AK186" s="979"/>
      <c r="AN186" s="381"/>
      <c r="AP186" s="1022" t="s">
        <v>234</v>
      </c>
      <c r="AQ186" s="1015"/>
      <c r="AR186" s="1015"/>
      <c r="AS186" s="1015"/>
      <c r="AT186" s="1023"/>
      <c r="AU186" s="1013" t="str">
        <f>IF($F$9="","",IF($F$9=100,"100"))</f>
        <v>100</v>
      </c>
      <c r="AV186" s="1014"/>
      <c r="AW186" s="1014"/>
      <c r="AX186" s="1014"/>
      <c r="AY186" s="1014"/>
      <c r="AZ186" s="1015">
        <f>IF($F$9="","",IF($F$9=100,理科!$BK$50))</f>
        <v>0</v>
      </c>
      <c r="BA186" s="1015"/>
      <c r="BB186" s="1015"/>
      <c r="BC186" s="1015"/>
      <c r="BD186" s="1015"/>
      <c r="BE186" s="1002">
        <f t="shared" si="27"/>
        <v>0</v>
      </c>
      <c r="BF186" s="1002"/>
      <c r="BG186" s="1002"/>
      <c r="BH186" s="1002"/>
      <c r="BI186" s="1002"/>
      <c r="BJ186" s="987">
        <f>$U$9</f>
        <v>80.7</v>
      </c>
      <c r="BK186" s="987"/>
      <c r="BL186" s="987"/>
      <c r="BM186" s="987"/>
      <c r="BN186" s="988"/>
      <c r="BO186" s="989" t="str">
        <f>IF(AND(AZ186&gt;=0,AZ186&lt;=54,$F$9&gt;0),"〇"," ")</f>
        <v>〇</v>
      </c>
      <c r="BP186" s="975"/>
      <c r="BQ186" s="990"/>
      <c r="BR186" s="974" t="str">
        <f>IF(AND(AZ186&gt;=55,AZ186&lt;=72,$F$9&gt;0),"〇"," ")</f>
        <v xml:space="preserve"> </v>
      </c>
      <c r="BS186" s="975"/>
      <c r="BT186" s="990"/>
      <c r="BU186" s="974" t="str">
        <f>IF(AND(AZ186&gt;=73,AZ186&lt;=88,$F$9&gt;0),"〇"," ")</f>
        <v xml:space="preserve"> </v>
      </c>
      <c r="BV186" s="975"/>
      <c r="BW186" s="990"/>
      <c r="BX186" s="977" t="str">
        <f>IF(AND(AZ186&gt;=89,$F$9&gt;0),"〇"," ")</f>
        <v xml:space="preserve"> </v>
      </c>
      <c r="BY186" s="978"/>
      <c r="BZ186" s="979"/>
    </row>
    <row r="187" spans="1:78" ht="24" customHeight="1" thickBot="1" x14ac:dyDescent="0.25">
      <c r="A187" s="1010" t="s">
        <v>235</v>
      </c>
      <c r="B187" s="1011"/>
      <c r="C187" s="1011"/>
      <c r="D187" s="1011"/>
      <c r="E187" s="1020"/>
      <c r="F187" s="1010">
        <f>SUM($F$6:$F$9)</f>
        <v>400</v>
      </c>
      <c r="G187" s="1011"/>
      <c r="H187" s="1011"/>
      <c r="I187" s="1011"/>
      <c r="J187" s="1011"/>
      <c r="K187" s="1011">
        <f>SUM(K183:K186)</f>
        <v>0</v>
      </c>
      <c r="L187" s="1011"/>
      <c r="M187" s="1011"/>
      <c r="N187" s="1011"/>
      <c r="O187" s="1011"/>
      <c r="P187" s="1012">
        <f>K187/F187*100</f>
        <v>0</v>
      </c>
      <c r="Q187" s="1012"/>
      <c r="R187" s="1012"/>
      <c r="S187" s="1012"/>
      <c r="T187" s="1012"/>
      <c r="U187" s="983"/>
      <c r="V187" s="983"/>
      <c r="W187" s="983"/>
      <c r="X187" s="983"/>
      <c r="Y187" s="980"/>
      <c r="Z187" s="984"/>
      <c r="AA187" s="983"/>
      <c r="AB187" s="983"/>
      <c r="AC187" s="983"/>
      <c r="AD187" s="983"/>
      <c r="AE187" s="983"/>
      <c r="AF187" s="983"/>
      <c r="AG187" s="983"/>
      <c r="AH187" s="980"/>
      <c r="AI187" s="980"/>
      <c r="AJ187" s="981"/>
      <c r="AK187" s="982"/>
      <c r="AN187" s="381"/>
      <c r="AP187" s="1010" t="s">
        <v>235</v>
      </c>
      <c r="AQ187" s="1011"/>
      <c r="AR187" s="1011"/>
      <c r="AS187" s="1011"/>
      <c r="AT187" s="1020"/>
      <c r="AU187" s="1010">
        <f>SUM($F$6:$F$9)</f>
        <v>400</v>
      </c>
      <c r="AV187" s="1011"/>
      <c r="AW187" s="1011"/>
      <c r="AX187" s="1011"/>
      <c r="AY187" s="1011"/>
      <c r="AZ187" s="1011">
        <f>SUM(AZ183:AZ186)</f>
        <v>0</v>
      </c>
      <c r="BA187" s="1011"/>
      <c r="BB187" s="1011"/>
      <c r="BC187" s="1011"/>
      <c r="BD187" s="1011"/>
      <c r="BE187" s="1012">
        <f>AZ187/AU187*100</f>
        <v>0</v>
      </c>
      <c r="BF187" s="1012"/>
      <c r="BG187" s="1012"/>
      <c r="BH187" s="1012"/>
      <c r="BI187" s="1012"/>
      <c r="BJ187" s="983"/>
      <c r="BK187" s="983"/>
      <c r="BL187" s="983"/>
      <c r="BM187" s="983"/>
      <c r="BN187" s="980"/>
      <c r="BO187" s="984"/>
      <c r="BP187" s="983"/>
      <c r="BQ187" s="983"/>
      <c r="BR187" s="983"/>
      <c r="BS187" s="983"/>
      <c r="BT187" s="983"/>
      <c r="BU187" s="983"/>
      <c r="BV187" s="983"/>
      <c r="BW187" s="980"/>
      <c r="BX187" s="980"/>
      <c r="BY187" s="981"/>
      <c r="BZ187" s="982"/>
    </row>
    <row r="188" spans="1:78" ht="24" customHeight="1" x14ac:dyDescent="0.2">
      <c r="A188" s="327"/>
      <c r="B188" s="327"/>
      <c r="C188" s="327"/>
      <c r="D188" s="327"/>
      <c r="E188" s="327"/>
      <c r="F188" s="327"/>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N188" s="381"/>
    </row>
    <row r="189" spans="1:78" ht="19.8" x14ac:dyDescent="0.2">
      <c r="A189" s="327"/>
      <c r="B189" s="327"/>
      <c r="C189" s="327"/>
      <c r="D189" s="327"/>
      <c r="E189" s="327"/>
      <c r="F189" s="327"/>
      <c r="G189" s="327"/>
      <c r="H189" s="327"/>
      <c r="I189" s="327"/>
      <c r="J189" s="327"/>
      <c r="K189" s="327"/>
      <c r="L189" s="327"/>
      <c r="M189" s="327"/>
      <c r="N189" s="327"/>
      <c r="O189" s="327"/>
      <c r="P189" s="327"/>
      <c r="Q189" s="327"/>
      <c r="R189" s="327"/>
      <c r="S189" s="327"/>
      <c r="T189" s="327"/>
      <c r="U189" s="327"/>
      <c r="V189" s="327"/>
      <c r="W189" s="327"/>
      <c r="X189" s="327"/>
      <c r="Y189" s="327"/>
      <c r="Z189" s="327"/>
      <c r="AA189" s="327"/>
      <c r="AB189" s="327"/>
      <c r="AC189" s="327"/>
      <c r="AD189" s="327"/>
      <c r="AE189" s="327"/>
      <c r="AF189" s="327"/>
      <c r="AG189" s="327"/>
      <c r="AH189" s="327"/>
      <c r="AI189" s="327"/>
      <c r="AJ189" s="327"/>
      <c r="AK189" s="327"/>
      <c r="AN189" s="381"/>
    </row>
    <row r="190" spans="1:78" ht="19.8" x14ac:dyDescent="0.2">
      <c r="A190" s="327"/>
      <c r="B190" s="965" t="s">
        <v>220</v>
      </c>
      <c r="C190" s="965"/>
      <c r="D190" s="965"/>
      <c r="E190" s="965"/>
      <c r="F190" s="965"/>
      <c r="G190" s="965"/>
      <c r="H190" s="965"/>
      <c r="I190" s="965"/>
      <c r="J190" s="965"/>
      <c r="K190" s="965"/>
      <c r="L190" s="965"/>
      <c r="M190" s="965"/>
      <c r="N190" s="965"/>
      <c r="O190" s="965"/>
      <c r="P190" s="965"/>
      <c r="Q190" s="965"/>
      <c r="R190" s="965"/>
      <c r="S190" s="327"/>
      <c r="T190" s="327"/>
      <c r="U190" s="327"/>
      <c r="V190" s="327"/>
      <c r="W190" s="327"/>
      <c r="X190" s="327"/>
      <c r="Y190" s="327"/>
      <c r="Z190" s="327"/>
      <c r="AA190" s="327"/>
      <c r="AB190" s="327"/>
      <c r="AC190" s="327"/>
      <c r="AD190" s="327"/>
      <c r="AE190" s="327"/>
      <c r="AF190" s="327"/>
      <c r="AG190" s="327"/>
      <c r="AH190" s="327"/>
      <c r="AI190" s="327"/>
      <c r="AJ190" s="327"/>
      <c r="AK190" s="327"/>
      <c r="AN190" s="381"/>
      <c r="AP190" s="327"/>
      <c r="AQ190" s="965" t="s">
        <v>220</v>
      </c>
      <c r="AR190" s="965"/>
      <c r="AS190" s="965"/>
      <c r="AT190" s="965"/>
      <c r="AU190" s="965"/>
      <c r="AV190" s="965"/>
      <c r="AW190" s="965"/>
      <c r="AX190" s="965"/>
      <c r="AY190" s="965"/>
      <c r="AZ190" s="965"/>
      <c r="BA190" s="965"/>
      <c r="BB190" s="965"/>
      <c r="BC190" s="965"/>
      <c r="BD190" s="965"/>
      <c r="BE190" s="965"/>
      <c r="BF190" s="965"/>
      <c r="BG190" s="965"/>
      <c r="BH190" s="327"/>
      <c r="BI190" s="327"/>
      <c r="BJ190" s="327"/>
      <c r="BK190" s="327"/>
      <c r="BL190" s="327"/>
      <c r="BM190" s="327"/>
      <c r="BN190" s="327"/>
      <c r="BO190" s="327"/>
      <c r="BP190" s="327"/>
      <c r="BQ190" s="327"/>
      <c r="BR190" s="327"/>
      <c r="BS190" s="327"/>
      <c r="BT190" s="327"/>
      <c r="BU190" s="327"/>
      <c r="BV190" s="327"/>
      <c r="BW190" s="327"/>
    </row>
    <row r="191" spans="1:78" ht="21.6" customHeight="1" x14ac:dyDescent="0.2">
      <c r="A191" s="965"/>
      <c r="B191" s="965"/>
      <c r="C191" s="327"/>
      <c r="D191" s="327"/>
      <c r="E191" s="327"/>
      <c r="F191" s="327"/>
      <c r="G191" s="327"/>
      <c r="H191" s="327"/>
      <c r="I191" s="327"/>
      <c r="J191" s="327"/>
      <c r="K191" s="1025" t="s">
        <v>221</v>
      </c>
      <c r="L191" s="1025"/>
      <c r="M191" s="1025"/>
      <c r="N191" s="1025"/>
      <c r="O191" s="1025"/>
      <c r="P191" s="1025"/>
      <c r="Q191" s="1025"/>
      <c r="R191" s="1025"/>
      <c r="S191" s="1025"/>
      <c r="T191" s="1025"/>
      <c r="U191" s="1025"/>
      <c r="V191" s="1025"/>
      <c r="W191" s="327"/>
      <c r="X191" s="327"/>
      <c r="Y191" s="327"/>
      <c r="Z191" s="327"/>
      <c r="AA191" s="327"/>
      <c r="AB191" s="327"/>
      <c r="AC191" s="327"/>
      <c r="AD191" s="327"/>
      <c r="AE191" s="327"/>
      <c r="AF191" s="327"/>
      <c r="AG191" s="327"/>
      <c r="AH191" s="327"/>
      <c r="AI191" s="327"/>
      <c r="AJ191" s="327"/>
      <c r="AK191" s="327"/>
      <c r="AN191" s="381"/>
      <c r="AP191" s="965"/>
      <c r="AQ191" s="965"/>
      <c r="AR191" s="327"/>
      <c r="AS191" s="327"/>
      <c r="AT191" s="327"/>
      <c r="AU191" s="327"/>
      <c r="AV191" s="327"/>
      <c r="AW191" s="327"/>
      <c r="AX191" s="327"/>
      <c r="AY191" s="327"/>
      <c r="AZ191" s="1025" t="s">
        <v>221</v>
      </c>
      <c r="BA191" s="1025"/>
      <c r="BB191" s="1025"/>
      <c r="BC191" s="1025"/>
      <c r="BD191" s="1025"/>
      <c r="BE191" s="1025"/>
      <c r="BF191" s="1025"/>
      <c r="BG191" s="1025"/>
      <c r="BH191" s="1025"/>
      <c r="BI191" s="1025"/>
      <c r="BJ191" s="1025"/>
      <c r="BK191" s="1025"/>
      <c r="BL191" s="327"/>
      <c r="BM191" s="327"/>
      <c r="BN191" s="327"/>
      <c r="BO191" s="327"/>
      <c r="BP191" s="327"/>
      <c r="BQ191" s="327"/>
      <c r="BR191" s="327"/>
      <c r="BS191" s="327"/>
      <c r="BT191" s="327"/>
      <c r="BU191" s="327"/>
      <c r="BV191" s="327"/>
      <c r="BW191" s="327"/>
    </row>
    <row r="192" spans="1:78" ht="24" customHeight="1" thickBot="1" x14ac:dyDescent="0.25">
      <c r="A192" s="330"/>
      <c r="B192" s="330"/>
      <c r="C192" s="330"/>
      <c r="D192" s="330"/>
      <c r="E192" s="330"/>
      <c r="F192" s="330"/>
      <c r="G192" s="330"/>
      <c r="H192" s="330"/>
      <c r="I192" s="330"/>
      <c r="J192" s="330"/>
      <c r="K192" s="330"/>
      <c r="L192" s="985" t="s">
        <v>236</v>
      </c>
      <c r="M192" s="985"/>
      <c r="N192" s="985"/>
      <c r="O192" s="985">
        <f>$O$3</f>
        <v>1</v>
      </c>
      <c r="P192" s="985"/>
      <c r="Q192" s="379" t="s">
        <v>222</v>
      </c>
      <c r="R192" s="380"/>
      <c r="S192" s="985">
        <f>国語!$A$51</f>
        <v>29</v>
      </c>
      <c r="T192" s="985"/>
      <c r="U192" s="379" t="s">
        <v>223</v>
      </c>
      <c r="V192" s="380"/>
      <c r="W192" s="985" t="s">
        <v>224</v>
      </c>
      <c r="X192" s="985"/>
      <c r="Y192" s="985"/>
      <c r="Z192" s="135"/>
      <c r="AA192" s="986">
        <f>国語!$B$51</f>
        <v>0</v>
      </c>
      <c r="AB192" s="986"/>
      <c r="AC192" s="986"/>
      <c r="AD192" s="986"/>
      <c r="AE192" s="986"/>
      <c r="AF192" s="986"/>
      <c r="AG192" s="986"/>
      <c r="AH192" s="986"/>
      <c r="AI192" s="403"/>
      <c r="AJ192" s="403"/>
      <c r="AK192" s="403"/>
      <c r="AN192" s="381"/>
      <c r="AP192" s="330"/>
      <c r="AQ192" s="330"/>
      <c r="AR192" s="330"/>
      <c r="AS192" s="330"/>
      <c r="AT192" s="330"/>
      <c r="AU192" s="330"/>
      <c r="AV192" s="330"/>
      <c r="AW192" s="330"/>
      <c r="AX192" s="330"/>
      <c r="AY192" s="330"/>
      <c r="AZ192" s="330"/>
      <c r="BA192" s="985" t="s">
        <v>236</v>
      </c>
      <c r="BB192" s="985"/>
      <c r="BC192" s="985"/>
      <c r="BD192" s="985">
        <f>$O$3</f>
        <v>1</v>
      </c>
      <c r="BE192" s="985"/>
      <c r="BF192" s="379" t="s">
        <v>222</v>
      </c>
      <c r="BG192" s="380"/>
      <c r="BH192" s="985">
        <f>国語!$A$52</f>
        <v>30</v>
      </c>
      <c r="BI192" s="985"/>
      <c r="BJ192" s="379" t="s">
        <v>223</v>
      </c>
      <c r="BK192" s="380"/>
      <c r="BL192" s="985" t="s">
        <v>224</v>
      </c>
      <c r="BM192" s="985"/>
      <c r="BN192" s="985"/>
      <c r="BO192" s="135"/>
      <c r="BP192" s="986">
        <f>国語!$B$52</f>
        <v>0</v>
      </c>
      <c r="BQ192" s="986"/>
      <c r="BR192" s="986"/>
      <c r="BS192" s="986"/>
      <c r="BT192" s="986"/>
      <c r="BU192" s="986"/>
      <c r="BV192" s="986"/>
      <c r="BW192" s="986"/>
    </row>
    <row r="193" spans="1:78" ht="15.6" customHeight="1" x14ac:dyDescent="0.2">
      <c r="A193" s="991" t="s">
        <v>225</v>
      </c>
      <c r="B193" s="992"/>
      <c r="C193" s="992"/>
      <c r="D193" s="992"/>
      <c r="E193" s="996"/>
      <c r="F193" s="991" t="s">
        <v>240</v>
      </c>
      <c r="G193" s="992"/>
      <c r="H193" s="992"/>
      <c r="I193" s="992"/>
      <c r="J193" s="992"/>
      <c r="K193" s="995" t="s">
        <v>226</v>
      </c>
      <c r="L193" s="995"/>
      <c r="M193" s="995"/>
      <c r="N193" s="995"/>
      <c r="O193" s="995"/>
      <c r="P193" s="995" t="s">
        <v>226</v>
      </c>
      <c r="Q193" s="995"/>
      <c r="R193" s="995"/>
      <c r="S193" s="995"/>
      <c r="T193" s="995"/>
      <c r="U193" s="992" t="s">
        <v>227</v>
      </c>
      <c r="V193" s="992"/>
      <c r="W193" s="992"/>
      <c r="X193" s="992"/>
      <c r="Y193" s="996"/>
      <c r="Z193" s="997" t="s">
        <v>228</v>
      </c>
      <c r="AA193" s="992"/>
      <c r="AB193" s="992"/>
      <c r="AC193" s="968" t="s">
        <v>342</v>
      </c>
      <c r="AD193" s="969"/>
      <c r="AE193" s="970"/>
      <c r="AF193" s="992" t="s">
        <v>229</v>
      </c>
      <c r="AG193" s="992"/>
      <c r="AH193" s="996"/>
      <c r="AI193" s="996" t="s">
        <v>316</v>
      </c>
      <c r="AJ193" s="1004"/>
      <c r="AK193" s="1005"/>
      <c r="AN193" s="381"/>
      <c r="AP193" s="991" t="s">
        <v>225</v>
      </c>
      <c r="AQ193" s="992"/>
      <c r="AR193" s="992"/>
      <c r="AS193" s="992"/>
      <c r="AT193" s="996"/>
      <c r="AU193" s="991" t="s">
        <v>240</v>
      </c>
      <c r="AV193" s="992"/>
      <c r="AW193" s="992"/>
      <c r="AX193" s="992"/>
      <c r="AY193" s="992"/>
      <c r="AZ193" s="995" t="s">
        <v>226</v>
      </c>
      <c r="BA193" s="995"/>
      <c r="BB193" s="995"/>
      <c r="BC193" s="995"/>
      <c r="BD193" s="995"/>
      <c r="BE193" s="995" t="s">
        <v>226</v>
      </c>
      <c r="BF193" s="995"/>
      <c r="BG193" s="995"/>
      <c r="BH193" s="995"/>
      <c r="BI193" s="995"/>
      <c r="BJ193" s="992" t="s">
        <v>227</v>
      </c>
      <c r="BK193" s="992"/>
      <c r="BL193" s="992"/>
      <c r="BM193" s="992"/>
      <c r="BN193" s="996"/>
      <c r="BO193" s="997" t="s">
        <v>228</v>
      </c>
      <c r="BP193" s="992"/>
      <c r="BQ193" s="992"/>
      <c r="BR193" s="968" t="s">
        <v>342</v>
      </c>
      <c r="BS193" s="969"/>
      <c r="BT193" s="970"/>
      <c r="BU193" s="992" t="s">
        <v>229</v>
      </c>
      <c r="BV193" s="992"/>
      <c r="BW193" s="996"/>
      <c r="BX193" s="996" t="s">
        <v>316</v>
      </c>
      <c r="BY193" s="1004"/>
      <c r="BZ193" s="1005"/>
    </row>
    <row r="194" spans="1:78" ht="15.6" customHeight="1" thickBot="1" x14ac:dyDescent="0.25">
      <c r="A194" s="993"/>
      <c r="B194" s="994"/>
      <c r="C194" s="994"/>
      <c r="D194" s="994"/>
      <c r="E194" s="1003"/>
      <c r="F194" s="993"/>
      <c r="G194" s="994"/>
      <c r="H194" s="994"/>
      <c r="I194" s="994"/>
      <c r="J194" s="994"/>
      <c r="K194" s="994" t="s">
        <v>29</v>
      </c>
      <c r="L194" s="994"/>
      <c r="M194" s="994"/>
      <c r="N194" s="994"/>
      <c r="O194" s="994"/>
      <c r="P194" s="994" t="s">
        <v>239</v>
      </c>
      <c r="Q194" s="994"/>
      <c r="R194" s="994"/>
      <c r="S194" s="994"/>
      <c r="T194" s="994"/>
      <c r="U194" s="994" t="s">
        <v>239</v>
      </c>
      <c r="V194" s="994"/>
      <c r="W194" s="994"/>
      <c r="X194" s="994"/>
      <c r="Y194" s="1003"/>
      <c r="Z194" s="1024" t="s">
        <v>230</v>
      </c>
      <c r="AA194" s="994"/>
      <c r="AB194" s="994"/>
      <c r="AC194" s="971" t="s">
        <v>229</v>
      </c>
      <c r="AD194" s="972"/>
      <c r="AE194" s="973"/>
      <c r="AF194" s="994"/>
      <c r="AG194" s="994"/>
      <c r="AH194" s="1003"/>
      <c r="AI194" s="1007" t="s">
        <v>229</v>
      </c>
      <c r="AJ194" s="1008"/>
      <c r="AK194" s="1009"/>
      <c r="AN194" s="381"/>
      <c r="AP194" s="993"/>
      <c r="AQ194" s="994"/>
      <c r="AR194" s="994"/>
      <c r="AS194" s="994"/>
      <c r="AT194" s="1003"/>
      <c r="AU194" s="993"/>
      <c r="AV194" s="994"/>
      <c r="AW194" s="994"/>
      <c r="AX194" s="994"/>
      <c r="AY194" s="994"/>
      <c r="AZ194" s="994" t="s">
        <v>29</v>
      </c>
      <c r="BA194" s="994"/>
      <c r="BB194" s="994"/>
      <c r="BC194" s="994"/>
      <c r="BD194" s="994"/>
      <c r="BE194" s="994" t="s">
        <v>239</v>
      </c>
      <c r="BF194" s="994"/>
      <c r="BG194" s="994"/>
      <c r="BH194" s="994"/>
      <c r="BI194" s="994"/>
      <c r="BJ194" s="994" t="s">
        <v>239</v>
      </c>
      <c r="BK194" s="994"/>
      <c r="BL194" s="994"/>
      <c r="BM194" s="994"/>
      <c r="BN194" s="1003"/>
      <c r="BO194" s="1024" t="s">
        <v>230</v>
      </c>
      <c r="BP194" s="994"/>
      <c r="BQ194" s="994"/>
      <c r="BR194" s="971" t="s">
        <v>229</v>
      </c>
      <c r="BS194" s="972"/>
      <c r="BT194" s="973"/>
      <c r="BU194" s="994"/>
      <c r="BV194" s="994"/>
      <c r="BW194" s="1003"/>
      <c r="BX194" s="1007" t="s">
        <v>229</v>
      </c>
      <c r="BY194" s="1008"/>
      <c r="BZ194" s="1009"/>
    </row>
    <row r="195" spans="1:78" ht="24" customHeight="1" x14ac:dyDescent="0.2">
      <c r="A195" s="966" t="s">
        <v>231</v>
      </c>
      <c r="B195" s="1016"/>
      <c r="C195" s="1016"/>
      <c r="D195" s="1016"/>
      <c r="E195" s="962"/>
      <c r="F195" s="966" t="str">
        <f>IF($F$6="","",IF($F$6=100,"100"))</f>
        <v>100</v>
      </c>
      <c r="G195" s="1016"/>
      <c r="H195" s="1016"/>
      <c r="I195" s="1016"/>
      <c r="J195" s="1016"/>
      <c r="K195" s="1016">
        <f>IF($F$6="","",IF($F$6=100,国語!$BI$51))</f>
        <v>0</v>
      </c>
      <c r="L195" s="1016"/>
      <c r="M195" s="1016"/>
      <c r="N195" s="1016"/>
      <c r="O195" s="1016"/>
      <c r="P195" s="1016">
        <f>K195</f>
        <v>0</v>
      </c>
      <c r="Q195" s="1016"/>
      <c r="R195" s="1016"/>
      <c r="S195" s="1016"/>
      <c r="T195" s="1016"/>
      <c r="U195" s="1017">
        <f>$U$6</f>
        <v>59.9</v>
      </c>
      <c r="V195" s="1017"/>
      <c r="W195" s="1017"/>
      <c r="X195" s="1017"/>
      <c r="Y195" s="1018"/>
      <c r="Z195" s="1019" t="str">
        <f>IF(AND(K195&gt;=0,K195&lt;=30,$F$6&gt;0),"〇"," ")</f>
        <v>〇</v>
      </c>
      <c r="AA195" s="999"/>
      <c r="AB195" s="1000"/>
      <c r="AC195" s="998" t="str">
        <f>IF(AND(K195&gt;=31,K195&lt;=50,$F$6&gt;0),"〇"," ")</f>
        <v xml:space="preserve"> </v>
      </c>
      <c r="AD195" s="999"/>
      <c r="AE195" s="1000"/>
      <c r="AF195" s="998" t="str">
        <f>IF(AND(K195&gt;=51,K195&lt;=68,$F$6&gt;0),"〇"," ")</f>
        <v xml:space="preserve"> </v>
      </c>
      <c r="AG195" s="999"/>
      <c r="AH195" s="1000"/>
      <c r="AI195" s="998" t="str">
        <f>IF(AND(K195&gt;=69,$F$6&gt;0),"〇"," ")</f>
        <v xml:space="preserve"> </v>
      </c>
      <c r="AJ195" s="999"/>
      <c r="AK195" s="1006"/>
      <c r="AN195" s="381"/>
      <c r="AP195" s="966" t="s">
        <v>231</v>
      </c>
      <c r="AQ195" s="1016"/>
      <c r="AR195" s="1016"/>
      <c r="AS195" s="1016"/>
      <c r="AT195" s="962"/>
      <c r="AU195" s="966" t="str">
        <f>IF($F$6="","",IF($F$6=100,"100"))</f>
        <v>100</v>
      </c>
      <c r="AV195" s="1016"/>
      <c r="AW195" s="1016"/>
      <c r="AX195" s="1016"/>
      <c r="AY195" s="1016"/>
      <c r="AZ195" s="1016">
        <f>IF($F$6="","",IF($F$6=100,国語!$BI$52))</f>
        <v>0</v>
      </c>
      <c r="BA195" s="1016"/>
      <c r="BB195" s="1016"/>
      <c r="BC195" s="1016"/>
      <c r="BD195" s="1016"/>
      <c r="BE195" s="1016">
        <f>AZ195</f>
        <v>0</v>
      </c>
      <c r="BF195" s="1016"/>
      <c r="BG195" s="1016"/>
      <c r="BH195" s="1016"/>
      <c r="BI195" s="1016"/>
      <c r="BJ195" s="1017">
        <f>$U$6</f>
        <v>59.9</v>
      </c>
      <c r="BK195" s="1017"/>
      <c r="BL195" s="1017"/>
      <c r="BM195" s="1017"/>
      <c r="BN195" s="1018"/>
      <c r="BO195" s="1019" t="str">
        <f>IF(AND(AZ195&gt;=0,AZ195&lt;=30,$F$6&gt;0),"〇"," ")</f>
        <v>〇</v>
      </c>
      <c r="BP195" s="999"/>
      <c r="BQ195" s="1000"/>
      <c r="BR195" s="998" t="str">
        <f>IF(AND(AZ195&gt;=31,AZ195&lt;=50,$F$6&gt;0),"〇"," ")</f>
        <v xml:space="preserve"> </v>
      </c>
      <c r="BS195" s="999"/>
      <c r="BT195" s="1000"/>
      <c r="BU195" s="998" t="str">
        <f>IF(AND(AZ195&gt;=51,AZ195&lt;=68,$F$6&gt;0),"〇"," ")</f>
        <v xml:space="preserve"> </v>
      </c>
      <c r="BV195" s="999"/>
      <c r="BW195" s="1000"/>
      <c r="BX195" s="998" t="str">
        <f>IF(AND(AZ195&gt;=69,$F$6&gt;0),"〇"," ")</f>
        <v xml:space="preserve"> </v>
      </c>
      <c r="BY195" s="999"/>
      <c r="BZ195" s="1006"/>
    </row>
    <row r="196" spans="1:78" ht="24" customHeight="1" x14ac:dyDescent="0.2">
      <c r="A196" s="1001" t="s">
        <v>232</v>
      </c>
      <c r="B196" s="1002"/>
      <c r="C196" s="1002"/>
      <c r="D196" s="1002"/>
      <c r="E196" s="1021"/>
      <c r="F196" s="1001" t="str">
        <f>IF($F$7="","",IF($F$7=100,"100"))</f>
        <v>100</v>
      </c>
      <c r="G196" s="1002"/>
      <c r="H196" s="1002"/>
      <c r="I196" s="1002"/>
      <c r="J196" s="1002"/>
      <c r="K196" s="1002">
        <f>IF($F$7="","",IF($F$7=100,社会!$BL$51))</f>
        <v>0</v>
      </c>
      <c r="L196" s="1002"/>
      <c r="M196" s="1002"/>
      <c r="N196" s="1002"/>
      <c r="O196" s="1002"/>
      <c r="P196" s="1002">
        <f t="shared" ref="P196:P198" si="28">K196</f>
        <v>0</v>
      </c>
      <c r="Q196" s="1002"/>
      <c r="R196" s="1002"/>
      <c r="S196" s="1002"/>
      <c r="T196" s="1002"/>
      <c r="U196" s="987">
        <f>$U$7</f>
        <v>74.8</v>
      </c>
      <c r="V196" s="987"/>
      <c r="W196" s="987"/>
      <c r="X196" s="987"/>
      <c r="Y196" s="988"/>
      <c r="Z196" s="989" t="str">
        <f>IF(AND(K196&gt;=0,K196&lt;=47,$F$7&gt;0),"〇"," ")</f>
        <v>〇</v>
      </c>
      <c r="AA196" s="975"/>
      <c r="AB196" s="990"/>
      <c r="AC196" s="974" t="str">
        <f>IF(AND(K196&gt;=48,K196&lt;=65,$F$7&gt;0),"〇"," ")</f>
        <v xml:space="preserve"> </v>
      </c>
      <c r="AD196" s="975"/>
      <c r="AE196" s="990"/>
      <c r="AF196" s="974" t="str">
        <f>IF(AND(K196&gt;=66,K196&lt;=83,$F$7&gt;0),"〇"," ")</f>
        <v xml:space="preserve"> </v>
      </c>
      <c r="AG196" s="975"/>
      <c r="AH196" s="990"/>
      <c r="AI196" s="974" t="str">
        <f>IF(AND(K196&gt;=84,$F$7&gt;0),"〇"," ")</f>
        <v xml:space="preserve"> </v>
      </c>
      <c r="AJ196" s="975"/>
      <c r="AK196" s="976"/>
      <c r="AN196" s="381"/>
      <c r="AP196" s="1001" t="s">
        <v>232</v>
      </c>
      <c r="AQ196" s="1002"/>
      <c r="AR196" s="1002"/>
      <c r="AS196" s="1002"/>
      <c r="AT196" s="1021"/>
      <c r="AU196" s="1001" t="str">
        <f>IF($F$7="","",IF($F$7=100,"100"))</f>
        <v>100</v>
      </c>
      <c r="AV196" s="1002"/>
      <c r="AW196" s="1002"/>
      <c r="AX196" s="1002"/>
      <c r="AY196" s="1002"/>
      <c r="AZ196" s="1002">
        <f>IF($F$7="","",IF($F$7=100,社会!$BL$52))</f>
        <v>0</v>
      </c>
      <c r="BA196" s="1002"/>
      <c r="BB196" s="1002"/>
      <c r="BC196" s="1002"/>
      <c r="BD196" s="1002"/>
      <c r="BE196" s="1002">
        <f t="shared" ref="BE196:BE198" si="29">AZ196</f>
        <v>0</v>
      </c>
      <c r="BF196" s="1002"/>
      <c r="BG196" s="1002"/>
      <c r="BH196" s="1002"/>
      <c r="BI196" s="1002"/>
      <c r="BJ196" s="987">
        <f>$U$7</f>
        <v>74.8</v>
      </c>
      <c r="BK196" s="987"/>
      <c r="BL196" s="987"/>
      <c r="BM196" s="987"/>
      <c r="BN196" s="988"/>
      <c r="BO196" s="989" t="str">
        <f>IF(AND(AZ196&gt;=0,AZ196&lt;=47,$F$7&gt;0),"〇"," ")</f>
        <v>〇</v>
      </c>
      <c r="BP196" s="975"/>
      <c r="BQ196" s="990"/>
      <c r="BR196" s="974" t="str">
        <f>IF(AND(AZ196&gt;=48,AZ196&lt;=65,$F$7&gt;0),"〇"," ")</f>
        <v xml:space="preserve"> </v>
      </c>
      <c r="BS196" s="975"/>
      <c r="BT196" s="990"/>
      <c r="BU196" s="974" t="str">
        <f>IF(AND(AZ196&gt;=66,AZ196&lt;=83,$F$7&gt;0),"〇"," ")</f>
        <v xml:space="preserve"> </v>
      </c>
      <c r="BV196" s="975"/>
      <c r="BW196" s="990"/>
      <c r="BX196" s="974" t="str">
        <f>IF(AND(AZ196&gt;=84,$F$7&gt;0),"〇"," ")</f>
        <v xml:space="preserve"> </v>
      </c>
      <c r="BY196" s="975"/>
      <c r="BZ196" s="976"/>
    </row>
    <row r="197" spans="1:78" ht="24" customHeight="1" x14ac:dyDescent="0.2">
      <c r="A197" s="1001" t="s">
        <v>233</v>
      </c>
      <c r="B197" s="1002"/>
      <c r="C197" s="1002"/>
      <c r="D197" s="1002"/>
      <c r="E197" s="1021"/>
      <c r="F197" s="1001" t="str">
        <f>IF($F$8="","",IF($F$8=100,"100"))</f>
        <v>100</v>
      </c>
      <c r="G197" s="1002"/>
      <c r="H197" s="1002"/>
      <c r="I197" s="1002"/>
      <c r="J197" s="1002"/>
      <c r="K197" s="1002">
        <f>IF($F$8="","",IF($F$8=100,算数!$BF$51))</f>
        <v>0</v>
      </c>
      <c r="L197" s="1002"/>
      <c r="M197" s="1002"/>
      <c r="N197" s="1002"/>
      <c r="O197" s="1002"/>
      <c r="P197" s="1002">
        <f t="shared" si="28"/>
        <v>0</v>
      </c>
      <c r="Q197" s="1002"/>
      <c r="R197" s="1002"/>
      <c r="S197" s="1002"/>
      <c r="T197" s="1002"/>
      <c r="U197" s="987">
        <f>$U$8</f>
        <v>66.5</v>
      </c>
      <c r="V197" s="987"/>
      <c r="W197" s="987"/>
      <c r="X197" s="987"/>
      <c r="Y197" s="988"/>
      <c r="Z197" s="989" t="str">
        <f>IF(AND(K197&gt;=0,K197&lt;=28,$F$8&gt;0),"〇"," ")</f>
        <v>〇</v>
      </c>
      <c r="AA197" s="975"/>
      <c r="AB197" s="990"/>
      <c r="AC197" s="974" t="str">
        <f>IF(AND(K197&gt;=29,K197&lt;=54,$F$8&gt;0),"〇"," ")</f>
        <v xml:space="preserve"> </v>
      </c>
      <c r="AD197" s="975"/>
      <c r="AE197" s="990"/>
      <c r="AF197" s="974" t="str">
        <f>IF(AND(K197&gt;=55,K197&lt;=77,$F$8&gt;0),"〇"," ")</f>
        <v xml:space="preserve"> </v>
      </c>
      <c r="AG197" s="975"/>
      <c r="AH197" s="990"/>
      <c r="AI197" s="974" t="str">
        <f>IF(AND(K197&gt;=78,$F$8&gt;0),"〇"," ")</f>
        <v xml:space="preserve"> </v>
      </c>
      <c r="AJ197" s="975"/>
      <c r="AK197" s="976"/>
      <c r="AN197" s="381"/>
      <c r="AP197" s="1001" t="s">
        <v>233</v>
      </c>
      <c r="AQ197" s="1002"/>
      <c r="AR197" s="1002"/>
      <c r="AS197" s="1002"/>
      <c r="AT197" s="1021"/>
      <c r="AU197" s="1001" t="str">
        <f>IF($F$8="","",IF($F$8=100,"100"))</f>
        <v>100</v>
      </c>
      <c r="AV197" s="1002"/>
      <c r="AW197" s="1002"/>
      <c r="AX197" s="1002"/>
      <c r="AY197" s="1002"/>
      <c r="AZ197" s="1002">
        <f>IF($F$8="","",IF($F$8=100,算数!$BF$52))</f>
        <v>0</v>
      </c>
      <c r="BA197" s="1002"/>
      <c r="BB197" s="1002"/>
      <c r="BC197" s="1002"/>
      <c r="BD197" s="1002"/>
      <c r="BE197" s="1002">
        <f t="shared" si="29"/>
        <v>0</v>
      </c>
      <c r="BF197" s="1002"/>
      <c r="BG197" s="1002"/>
      <c r="BH197" s="1002"/>
      <c r="BI197" s="1002"/>
      <c r="BJ197" s="987">
        <f>$U$8</f>
        <v>66.5</v>
      </c>
      <c r="BK197" s="987"/>
      <c r="BL197" s="987"/>
      <c r="BM197" s="987"/>
      <c r="BN197" s="988"/>
      <c r="BO197" s="989" t="str">
        <f>IF(AND(AZ197&gt;=0,AZ197&lt;=28,$F$8&gt;0),"〇"," ")</f>
        <v>〇</v>
      </c>
      <c r="BP197" s="975"/>
      <c r="BQ197" s="990"/>
      <c r="BR197" s="974" t="str">
        <f>IF(AND(AZ197&gt;=29,AZ197&lt;=54,$F$8&gt;0),"〇"," ")</f>
        <v xml:space="preserve"> </v>
      </c>
      <c r="BS197" s="975"/>
      <c r="BT197" s="990"/>
      <c r="BU197" s="974" t="str">
        <f>IF(AND(AZ197&gt;=55,AZ197&lt;=77,$F$8&gt;0),"〇"," ")</f>
        <v xml:space="preserve"> </v>
      </c>
      <c r="BV197" s="975"/>
      <c r="BW197" s="990"/>
      <c r="BX197" s="974" t="str">
        <f>IF(AND(AZ197&gt;=78,$F$8&gt;0),"〇"," ")</f>
        <v xml:space="preserve"> </v>
      </c>
      <c r="BY197" s="975"/>
      <c r="BZ197" s="976"/>
    </row>
    <row r="198" spans="1:78" ht="24" customHeight="1" thickBot="1" x14ac:dyDescent="0.25">
      <c r="A198" s="1022" t="s">
        <v>234</v>
      </c>
      <c r="B198" s="1015"/>
      <c r="C198" s="1015"/>
      <c r="D198" s="1015"/>
      <c r="E198" s="1023"/>
      <c r="F198" s="1013" t="str">
        <f>IF($F$9="","",IF($F$9=100,"100"))</f>
        <v>100</v>
      </c>
      <c r="G198" s="1014"/>
      <c r="H198" s="1014"/>
      <c r="I198" s="1014"/>
      <c r="J198" s="1014"/>
      <c r="K198" s="1015">
        <f>IF($F$9="","",IF($F$9=100,理科!$BK$51))</f>
        <v>0</v>
      </c>
      <c r="L198" s="1015"/>
      <c r="M198" s="1015"/>
      <c r="N198" s="1015"/>
      <c r="O198" s="1015"/>
      <c r="P198" s="1002">
        <f t="shared" si="28"/>
        <v>0</v>
      </c>
      <c r="Q198" s="1002"/>
      <c r="R198" s="1002"/>
      <c r="S198" s="1002"/>
      <c r="T198" s="1002"/>
      <c r="U198" s="987">
        <f>$U$9</f>
        <v>80.7</v>
      </c>
      <c r="V198" s="987"/>
      <c r="W198" s="987"/>
      <c r="X198" s="987"/>
      <c r="Y198" s="988"/>
      <c r="Z198" s="989" t="str">
        <f>IF(AND(K198&gt;=0,K198&lt;=54,$F$9&gt;0),"〇"," ")</f>
        <v>〇</v>
      </c>
      <c r="AA198" s="975"/>
      <c r="AB198" s="990"/>
      <c r="AC198" s="974" t="str">
        <f>IF(AND(K198&gt;=55,K198&lt;=72,$F$9&gt;0),"〇"," ")</f>
        <v xml:space="preserve"> </v>
      </c>
      <c r="AD198" s="975"/>
      <c r="AE198" s="990"/>
      <c r="AF198" s="974" t="str">
        <f>IF(AND(K198&gt;=73,K198&lt;=88,$F$9&gt;0),"〇"," ")</f>
        <v xml:space="preserve"> </v>
      </c>
      <c r="AG198" s="975"/>
      <c r="AH198" s="990"/>
      <c r="AI198" s="977" t="str">
        <f>IF(AND(K198&gt;=89,$F$9&gt;0),"〇"," ")</f>
        <v xml:space="preserve"> </v>
      </c>
      <c r="AJ198" s="978"/>
      <c r="AK198" s="979"/>
      <c r="AN198" s="381"/>
      <c r="AP198" s="1022" t="s">
        <v>234</v>
      </c>
      <c r="AQ198" s="1015"/>
      <c r="AR198" s="1015"/>
      <c r="AS198" s="1015"/>
      <c r="AT198" s="1023"/>
      <c r="AU198" s="1013" t="str">
        <f>IF($F$9="","",IF($F$9=100,"100"))</f>
        <v>100</v>
      </c>
      <c r="AV198" s="1014"/>
      <c r="AW198" s="1014"/>
      <c r="AX198" s="1014"/>
      <c r="AY198" s="1014"/>
      <c r="AZ198" s="1015">
        <f>IF($F$9="","",IF($F$9=100,理科!$BK$52))</f>
        <v>0</v>
      </c>
      <c r="BA198" s="1015"/>
      <c r="BB198" s="1015"/>
      <c r="BC198" s="1015"/>
      <c r="BD198" s="1015"/>
      <c r="BE198" s="1002">
        <f t="shared" si="29"/>
        <v>0</v>
      </c>
      <c r="BF198" s="1002"/>
      <c r="BG198" s="1002"/>
      <c r="BH198" s="1002"/>
      <c r="BI198" s="1002"/>
      <c r="BJ198" s="987">
        <f>$U$9</f>
        <v>80.7</v>
      </c>
      <c r="BK198" s="987"/>
      <c r="BL198" s="987"/>
      <c r="BM198" s="987"/>
      <c r="BN198" s="988"/>
      <c r="BO198" s="989" t="str">
        <f>IF(AND(AZ198&gt;=0,AZ198&lt;=54,$F$9&gt;0),"〇"," ")</f>
        <v>〇</v>
      </c>
      <c r="BP198" s="975"/>
      <c r="BQ198" s="990"/>
      <c r="BR198" s="974" t="str">
        <f>IF(AND(AZ198&gt;=55,AZ198&lt;=72,$F$9&gt;0),"〇"," ")</f>
        <v xml:space="preserve"> </v>
      </c>
      <c r="BS198" s="975"/>
      <c r="BT198" s="990"/>
      <c r="BU198" s="974" t="str">
        <f>IF(AND(AZ198&gt;=73,AZ198&lt;=88,$F$9&gt;0),"〇"," ")</f>
        <v xml:space="preserve"> </v>
      </c>
      <c r="BV198" s="975"/>
      <c r="BW198" s="990"/>
      <c r="BX198" s="977" t="str">
        <f>IF(AND(AZ198&gt;=89,$F$9&gt;0),"〇"," ")</f>
        <v xml:space="preserve"> </v>
      </c>
      <c r="BY198" s="978"/>
      <c r="BZ198" s="979"/>
    </row>
    <row r="199" spans="1:78" ht="24" customHeight="1" thickBot="1" x14ac:dyDescent="0.25">
      <c r="A199" s="1010" t="s">
        <v>235</v>
      </c>
      <c r="B199" s="1011"/>
      <c r="C199" s="1011"/>
      <c r="D199" s="1011"/>
      <c r="E199" s="1020"/>
      <c r="F199" s="1010">
        <f>SUM($F$6:$F$9)</f>
        <v>400</v>
      </c>
      <c r="G199" s="1011"/>
      <c r="H199" s="1011"/>
      <c r="I199" s="1011"/>
      <c r="J199" s="1011"/>
      <c r="K199" s="1011">
        <f>SUM(K195:K198)</f>
        <v>0</v>
      </c>
      <c r="L199" s="1011"/>
      <c r="M199" s="1011"/>
      <c r="N199" s="1011"/>
      <c r="O199" s="1011"/>
      <c r="P199" s="1012">
        <f>K199/F199*100</f>
        <v>0</v>
      </c>
      <c r="Q199" s="1012"/>
      <c r="R199" s="1012"/>
      <c r="S199" s="1012"/>
      <c r="T199" s="1012"/>
      <c r="U199" s="983"/>
      <c r="V199" s="983"/>
      <c r="W199" s="983"/>
      <c r="X199" s="983"/>
      <c r="Y199" s="980"/>
      <c r="Z199" s="984"/>
      <c r="AA199" s="983"/>
      <c r="AB199" s="983"/>
      <c r="AC199" s="983"/>
      <c r="AD199" s="983"/>
      <c r="AE199" s="983"/>
      <c r="AF199" s="983"/>
      <c r="AG199" s="983"/>
      <c r="AH199" s="980"/>
      <c r="AI199" s="980"/>
      <c r="AJ199" s="981"/>
      <c r="AK199" s="982"/>
      <c r="AN199" s="381"/>
      <c r="AP199" s="1010" t="s">
        <v>235</v>
      </c>
      <c r="AQ199" s="1011"/>
      <c r="AR199" s="1011"/>
      <c r="AS199" s="1011"/>
      <c r="AT199" s="1020"/>
      <c r="AU199" s="1010">
        <f>SUM($F$6:$F$9)</f>
        <v>400</v>
      </c>
      <c r="AV199" s="1011"/>
      <c r="AW199" s="1011"/>
      <c r="AX199" s="1011"/>
      <c r="AY199" s="1011"/>
      <c r="AZ199" s="1011">
        <f>SUM(AZ195:AZ198)</f>
        <v>0</v>
      </c>
      <c r="BA199" s="1011"/>
      <c r="BB199" s="1011"/>
      <c r="BC199" s="1011"/>
      <c r="BD199" s="1011"/>
      <c r="BE199" s="1012">
        <f>AZ199/AU199*100</f>
        <v>0</v>
      </c>
      <c r="BF199" s="1012"/>
      <c r="BG199" s="1012"/>
      <c r="BH199" s="1012"/>
      <c r="BI199" s="1012"/>
      <c r="BJ199" s="983"/>
      <c r="BK199" s="983"/>
      <c r="BL199" s="983"/>
      <c r="BM199" s="983"/>
      <c r="BN199" s="980"/>
      <c r="BO199" s="984"/>
      <c r="BP199" s="983"/>
      <c r="BQ199" s="983"/>
      <c r="BR199" s="983"/>
      <c r="BS199" s="983"/>
      <c r="BT199" s="983"/>
      <c r="BU199" s="983"/>
      <c r="BV199" s="983"/>
      <c r="BW199" s="980"/>
      <c r="BX199" s="980"/>
      <c r="BY199" s="981"/>
      <c r="BZ199" s="982"/>
    </row>
    <row r="200" spans="1:78" ht="24" customHeight="1" x14ac:dyDescent="0.2">
      <c r="A200" s="327"/>
      <c r="B200" s="327"/>
      <c r="C200" s="327"/>
      <c r="D200" s="327"/>
      <c r="E200" s="327"/>
      <c r="F200" s="327"/>
      <c r="G200" s="327"/>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7"/>
      <c r="AI200" s="327"/>
      <c r="AJ200" s="327"/>
      <c r="AK200" s="327"/>
      <c r="AN200" s="381"/>
    </row>
    <row r="201" spans="1:78" ht="16.2" customHeight="1" x14ac:dyDescent="0.2">
      <c r="A201" s="327"/>
      <c r="B201" s="327"/>
      <c r="C201" s="327"/>
      <c r="D201" s="327"/>
      <c r="E201" s="327"/>
      <c r="F201" s="327"/>
      <c r="G201" s="327"/>
      <c r="H201" s="327"/>
      <c r="I201" s="327"/>
      <c r="J201" s="327"/>
      <c r="K201" s="327"/>
      <c r="L201" s="327"/>
      <c r="M201" s="327"/>
      <c r="N201" s="327"/>
      <c r="O201" s="327"/>
      <c r="P201" s="327"/>
      <c r="Q201" s="327"/>
      <c r="R201" s="327"/>
      <c r="S201" s="327"/>
      <c r="T201" s="327"/>
      <c r="U201" s="327"/>
      <c r="V201" s="327"/>
      <c r="W201" s="327"/>
      <c r="X201" s="327"/>
      <c r="Y201" s="327"/>
      <c r="Z201" s="327"/>
      <c r="AA201" s="327"/>
      <c r="AB201" s="327"/>
      <c r="AC201" s="327"/>
      <c r="AD201" s="327"/>
      <c r="AE201" s="327"/>
      <c r="AF201" s="327"/>
      <c r="AG201" s="327"/>
      <c r="AH201" s="327"/>
      <c r="AI201" s="327"/>
      <c r="AJ201" s="327"/>
      <c r="AK201" s="327"/>
      <c r="AN201" s="381"/>
    </row>
    <row r="202" spans="1:78" ht="10.95" customHeight="1" x14ac:dyDescent="0.2">
      <c r="A202" s="327"/>
      <c r="B202" s="327"/>
      <c r="C202" s="327"/>
      <c r="D202" s="327"/>
      <c r="E202" s="327"/>
      <c r="F202" s="327"/>
      <c r="G202" s="327"/>
      <c r="H202" s="327"/>
      <c r="I202" s="327"/>
      <c r="J202" s="327"/>
      <c r="K202" s="327"/>
      <c r="L202" s="327"/>
      <c r="M202" s="327"/>
      <c r="N202" s="327"/>
      <c r="O202" s="327"/>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c r="AN202" s="381"/>
    </row>
    <row r="203" spans="1:78" ht="12" customHeight="1" x14ac:dyDescent="0.2">
      <c r="A203" s="327"/>
      <c r="B203" s="327"/>
      <c r="C203" s="327"/>
      <c r="D203" s="327"/>
      <c r="E203" s="327"/>
      <c r="F203" s="327"/>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c r="AE203" s="327"/>
      <c r="AF203" s="327"/>
      <c r="AG203" s="327"/>
      <c r="AH203" s="327"/>
      <c r="AI203" s="327"/>
      <c r="AJ203" s="327"/>
      <c r="AK203" s="327"/>
      <c r="AN203" s="381"/>
    </row>
    <row r="204" spans="1:78" ht="33.6" customHeight="1" x14ac:dyDescent="0.2">
      <c r="A204" s="382"/>
      <c r="B204" s="382"/>
      <c r="C204" s="382"/>
      <c r="D204" s="382"/>
      <c r="E204" s="382"/>
      <c r="F204" s="382"/>
      <c r="G204" s="382"/>
      <c r="H204" s="382"/>
      <c r="I204" s="382"/>
      <c r="J204" s="382"/>
      <c r="K204" s="382"/>
      <c r="L204" s="382"/>
      <c r="M204" s="382"/>
      <c r="N204" s="382"/>
      <c r="O204" s="382"/>
      <c r="P204" s="382"/>
      <c r="Q204" s="382"/>
      <c r="R204" s="382"/>
      <c r="S204" s="382"/>
      <c r="T204" s="382"/>
      <c r="U204" s="382"/>
      <c r="V204" s="382"/>
      <c r="W204" s="382"/>
      <c r="X204" s="382"/>
      <c r="Y204" s="382"/>
      <c r="Z204" s="382"/>
      <c r="AA204" s="382"/>
      <c r="AB204" s="382"/>
      <c r="AC204" s="382"/>
      <c r="AD204" s="382"/>
      <c r="AE204" s="382"/>
      <c r="AF204" s="382"/>
      <c r="AG204" s="382"/>
      <c r="AH204" s="382"/>
      <c r="AI204" s="382"/>
      <c r="AJ204" s="382"/>
      <c r="AK204" s="382"/>
      <c r="AL204" s="383"/>
      <c r="AM204" s="383"/>
      <c r="AN204" s="384"/>
      <c r="AO204" s="383"/>
      <c r="AP204" s="383"/>
      <c r="AQ204" s="383"/>
      <c r="AR204" s="383"/>
      <c r="AS204" s="383"/>
      <c r="AT204" s="383"/>
      <c r="AU204" s="383"/>
      <c r="AV204" s="383"/>
      <c r="AW204" s="383"/>
      <c r="AX204" s="383"/>
      <c r="AY204" s="383"/>
      <c r="AZ204" s="383"/>
      <c r="BA204" s="383"/>
      <c r="BB204" s="383"/>
      <c r="BC204" s="383"/>
      <c r="BD204" s="383"/>
      <c r="BE204" s="383"/>
      <c r="BF204" s="383"/>
      <c r="BG204" s="383"/>
      <c r="BH204" s="383"/>
      <c r="BI204" s="383"/>
      <c r="BJ204" s="383"/>
      <c r="BK204" s="383"/>
      <c r="BL204" s="383"/>
      <c r="BM204" s="383"/>
      <c r="BN204" s="383"/>
      <c r="BO204" s="383"/>
      <c r="BP204" s="383"/>
      <c r="BQ204" s="383"/>
      <c r="BR204" s="383"/>
      <c r="BS204" s="383"/>
      <c r="BT204" s="383"/>
      <c r="BU204" s="383"/>
      <c r="BV204" s="383"/>
      <c r="BW204" s="383"/>
      <c r="BX204" s="383"/>
      <c r="BY204" s="383"/>
      <c r="BZ204" s="383"/>
    </row>
    <row r="205" spans="1:78" ht="19.8" x14ac:dyDescent="0.2">
      <c r="A205" s="327"/>
      <c r="B205" s="965" t="s">
        <v>220</v>
      </c>
      <c r="C205" s="965"/>
      <c r="D205" s="965"/>
      <c r="E205" s="965"/>
      <c r="F205" s="965"/>
      <c r="G205" s="965"/>
      <c r="H205" s="965"/>
      <c r="I205" s="965"/>
      <c r="J205" s="965"/>
      <c r="K205" s="965"/>
      <c r="L205" s="965"/>
      <c r="M205" s="965"/>
      <c r="N205" s="965"/>
      <c r="O205" s="965"/>
      <c r="P205" s="965"/>
      <c r="Q205" s="965"/>
      <c r="R205" s="965"/>
      <c r="S205" s="327"/>
      <c r="T205" s="327"/>
      <c r="U205" s="327"/>
      <c r="V205" s="327"/>
      <c r="W205" s="327"/>
      <c r="X205" s="327"/>
      <c r="Y205" s="327"/>
      <c r="Z205" s="327"/>
      <c r="AA205" s="327"/>
      <c r="AB205" s="327"/>
      <c r="AC205" s="327"/>
      <c r="AD205" s="327"/>
      <c r="AE205" s="327"/>
      <c r="AF205" s="327"/>
      <c r="AG205" s="327"/>
      <c r="AH205" s="327"/>
      <c r="AI205" s="327"/>
      <c r="AJ205" s="327"/>
      <c r="AK205" s="327"/>
      <c r="AN205" s="381"/>
      <c r="AP205" s="327"/>
      <c r="AQ205" s="965" t="s">
        <v>220</v>
      </c>
      <c r="AR205" s="965"/>
      <c r="AS205" s="965"/>
      <c r="AT205" s="965"/>
      <c r="AU205" s="965"/>
      <c r="AV205" s="965"/>
      <c r="AW205" s="965"/>
      <c r="AX205" s="965"/>
      <c r="AY205" s="965"/>
      <c r="AZ205" s="965"/>
      <c r="BA205" s="965"/>
      <c r="BB205" s="965"/>
      <c r="BC205" s="965"/>
      <c r="BD205" s="965"/>
      <c r="BE205" s="965"/>
      <c r="BF205" s="965"/>
      <c r="BG205" s="965"/>
      <c r="BH205" s="327"/>
      <c r="BI205" s="327"/>
      <c r="BJ205" s="327"/>
      <c r="BK205" s="327"/>
      <c r="BL205" s="327"/>
      <c r="BM205" s="327"/>
      <c r="BN205" s="327"/>
      <c r="BO205" s="327"/>
      <c r="BP205" s="327"/>
      <c r="BQ205" s="327"/>
      <c r="BR205" s="327"/>
      <c r="BS205" s="327"/>
      <c r="BT205" s="327"/>
      <c r="BU205" s="327"/>
      <c r="BV205" s="327"/>
      <c r="BW205" s="327"/>
    </row>
    <row r="206" spans="1:78" ht="21.6" customHeight="1" x14ac:dyDescent="0.2">
      <c r="A206" s="965"/>
      <c r="B206" s="965"/>
      <c r="C206" s="327"/>
      <c r="D206" s="327"/>
      <c r="E206" s="327"/>
      <c r="F206" s="327"/>
      <c r="G206" s="327"/>
      <c r="H206" s="327"/>
      <c r="I206" s="327"/>
      <c r="J206" s="327"/>
      <c r="K206" s="1025" t="s">
        <v>221</v>
      </c>
      <c r="L206" s="1025"/>
      <c r="M206" s="1025"/>
      <c r="N206" s="1025"/>
      <c r="O206" s="1025"/>
      <c r="P206" s="1025"/>
      <c r="Q206" s="1025"/>
      <c r="R206" s="1025"/>
      <c r="S206" s="1025"/>
      <c r="T206" s="1025"/>
      <c r="U206" s="1025"/>
      <c r="V206" s="1025"/>
      <c r="W206" s="327"/>
      <c r="X206" s="327"/>
      <c r="Y206" s="327"/>
      <c r="Z206" s="327"/>
      <c r="AA206" s="327"/>
      <c r="AB206" s="327"/>
      <c r="AC206" s="327"/>
      <c r="AD206" s="327"/>
      <c r="AE206" s="327"/>
      <c r="AF206" s="327"/>
      <c r="AG206" s="327"/>
      <c r="AH206" s="327"/>
      <c r="AI206" s="327"/>
      <c r="AJ206" s="327"/>
      <c r="AK206" s="327"/>
      <c r="AN206" s="381"/>
      <c r="AP206" s="965"/>
      <c r="AQ206" s="965"/>
      <c r="AR206" s="327"/>
      <c r="AS206" s="327"/>
      <c r="AT206" s="327"/>
      <c r="AU206" s="327"/>
      <c r="AV206" s="327"/>
      <c r="AW206" s="327"/>
      <c r="AX206" s="327"/>
      <c r="AY206" s="327"/>
      <c r="AZ206" s="1025" t="s">
        <v>221</v>
      </c>
      <c r="BA206" s="1025"/>
      <c r="BB206" s="1025"/>
      <c r="BC206" s="1025"/>
      <c r="BD206" s="1025"/>
      <c r="BE206" s="1025"/>
      <c r="BF206" s="1025"/>
      <c r="BG206" s="1025"/>
      <c r="BH206" s="1025"/>
      <c r="BI206" s="1025"/>
      <c r="BJ206" s="1025"/>
      <c r="BK206" s="1025"/>
      <c r="BL206" s="327"/>
      <c r="BM206" s="327"/>
      <c r="BN206" s="327"/>
      <c r="BO206" s="327"/>
      <c r="BP206" s="327"/>
      <c r="BQ206" s="327"/>
      <c r="BR206" s="327"/>
      <c r="BS206" s="327"/>
      <c r="BT206" s="327"/>
      <c r="BU206" s="327"/>
      <c r="BV206" s="327"/>
      <c r="BW206" s="327"/>
    </row>
    <row r="207" spans="1:78" ht="24" customHeight="1" thickBot="1" x14ac:dyDescent="0.25">
      <c r="A207" s="330"/>
      <c r="B207" s="330"/>
      <c r="C207" s="330"/>
      <c r="D207" s="330"/>
      <c r="E207" s="330"/>
      <c r="F207" s="330"/>
      <c r="G207" s="330"/>
      <c r="H207" s="330"/>
      <c r="I207" s="330"/>
      <c r="J207" s="330"/>
      <c r="K207" s="330"/>
      <c r="L207" s="985" t="s">
        <v>236</v>
      </c>
      <c r="M207" s="985"/>
      <c r="N207" s="985"/>
      <c r="O207" s="985">
        <f>$O$3</f>
        <v>1</v>
      </c>
      <c r="P207" s="985"/>
      <c r="Q207" s="379" t="s">
        <v>222</v>
      </c>
      <c r="R207" s="380"/>
      <c r="S207" s="985">
        <f>国語!$A$53</f>
        <v>31</v>
      </c>
      <c r="T207" s="985"/>
      <c r="U207" s="379" t="s">
        <v>223</v>
      </c>
      <c r="V207" s="380"/>
      <c r="W207" s="985" t="s">
        <v>224</v>
      </c>
      <c r="X207" s="985"/>
      <c r="Y207" s="985"/>
      <c r="Z207" s="135"/>
      <c r="AA207" s="986">
        <f>国語!$B$53</f>
        <v>0</v>
      </c>
      <c r="AB207" s="986"/>
      <c r="AC207" s="986"/>
      <c r="AD207" s="986"/>
      <c r="AE207" s="986"/>
      <c r="AF207" s="986"/>
      <c r="AG207" s="986"/>
      <c r="AH207" s="986"/>
      <c r="AI207" s="403"/>
      <c r="AJ207" s="403"/>
      <c r="AK207" s="403"/>
      <c r="AN207" s="381"/>
      <c r="AP207" s="330"/>
      <c r="AQ207" s="330"/>
      <c r="AR207" s="330"/>
      <c r="AS207" s="330"/>
      <c r="AT207" s="330"/>
      <c r="AU207" s="330"/>
      <c r="AV207" s="330"/>
      <c r="AW207" s="330"/>
      <c r="AX207" s="330"/>
      <c r="AY207" s="330"/>
      <c r="AZ207" s="330"/>
      <c r="BA207" s="985" t="s">
        <v>236</v>
      </c>
      <c r="BB207" s="985"/>
      <c r="BC207" s="985"/>
      <c r="BD207" s="985">
        <f>$O$3</f>
        <v>1</v>
      </c>
      <c r="BE207" s="985"/>
      <c r="BF207" s="379" t="s">
        <v>222</v>
      </c>
      <c r="BG207" s="380"/>
      <c r="BH207" s="985">
        <f>国語!$A$54</f>
        <v>32</v>
      </c>
      <c r="BI207" s="985"/>
      <c r="BJ207" s="379" t="s">
        <v>223</v>
      </c>
      <c r="BK207" s="380"/>
      <c r="BL207" s="985" t="s">
        <v>224</v>
      </c>
      <c r="BM207" s="985"/>
      <c r="BN207" s="985"/>
      <c r="BO207" s="135"/>
      <c r="BP207" s="986">
        <f>国語!$B$54</f>
        <v>0</v>
      </c>
      <c r="BQ207" s="986"/>
      <c r="BR207" s="986"/>
      <c r="BS207" s="986"/>
      <c r="BT207" s="986"/>
      <c r="BU207" s="986"/>
      <c r="BV207" s="986"/>
      <c r="BW207" s="986"/>
    </row>
    <row r="208" spans="1:78" ht="15.6" customHeight="1" x14ac:dyDescent="0.2">
      <c r="A208" s="991" t="s">
        <v>225</v>
      </c>
      <c r="B208" s="992"/>
      <c r="C208" s="992"/>
      <c r="D208" s="992"/>
      <c r="E208" s="996"/>
      <c r="F208" s="991" t="s">
        <v>240</v>
      </c>
      <c r="G208" s="992"/>
      <c r="H208" s="992"/>
      <c r="I208" s="992"/>
      <c r="J208" s="992"/>
      <c r="K208" s="995" t="s">
        <v>226</v>
      </c>
      <c r="L208" s="995"/>
      <c r="M208" s="995"/>
      <c r="N208" s="995"/>
      <c r="O208" s="995"/>
      <c r="P208" s="995" t="s">
        <v>226</v>
      </c>
      <c r="Q208" s="995"/>
      <c r="R208" s="995"/>
      <c r="S208" s="995"/>
      <c r="T208" s="995"/>
      <c r="U208" s="992" t="s">
        <v>227</v>
      </c>
      <c r="V208" s="992"/>
      <c r="W208" s="992"/>
      <c r="X208" s="992"/>
      <c r="Y208" s="996"/>
      <c r="Z208" s="997" t="s">
        <v>228</v>
      </c>
      <c r="AA208" s="992"/>
      <c r="AB208" s="992"/>
      <c r="AC208" s="968" t="s">
        <v>342</v>
      </c>
      <c r="AD208" s="969"/>
      <c r="AE208" s="970"/>
      <c r="AF208" s="992" t="s">
        <v>229</v>
      </c>
      <c r="AG208" s="992"/>
      <c r="AH208" s="996"/>
      <c r="AI208" s="996" t="s">
        <v>316</v>
      </c>
      <c r="AJ208" s="1004"/>
      <c r="AK208" s="1005"/>
      <c r="AN208" s="381"/>
      <c r="AP208" s="991" t="s">
        <v>225</v>
      </c>
      <c r="AQ208" s="992"/>
      <c r="AR208" s="992"/>
      <c r="AS208" s="992"/>
      <c r="AT208" s="996"/>
      <c r="AU208" s="991" t="s">
        <v>240</v>
      </c>
      <c r="AV208" s="992"/>
      <c r="AW208" s="992"/>
      <c r="AX208" s="992"/>
      <c r="AY208" s="992"/>
      <c r="AZ208" s="995" t="s">
        <v>226</v>
      </c>
      <c r="BA208" s="995"/>
      <c r="BB208" s="995"/>
      <c r="BC208" s="995"/>
      <c r="BD208" s="995"/>
      <c r="BE208" s="995" t="s">
        <v>226</v>
      </c>
      <c r="BF208" s="995"/>
      <c r="BG208" s="995"/>
      <c r="BH208" s="995"/>
      <c r="BI208" s="995"/>
      <c r="BJ208" s="992" t="s">
        <v>227</v>
      </c>
      <c r="BK208" s="992"/>
      <c r="BL208" s="992"/>
      <c r="BM208" s="992"/>
      <c r="BN208" s="996"/>
      <c r="BO208" s="997" t="s">
        <v>228</v>
      </c>
      <c r="BP208" s="992"/>
      <c r="BQ208" s="992"/>
      <c r="BR208" s="968" t="s">
        <v>342</v>
      </c>
      <c r="BS208" s="969"/>
      <c r="BT208" s="970"/>
      <c r="BU208" s="992" t="s">
        <v>229</v>
      </c>
      <c r="BV208" s="992"/>
      <c r="BW208" s="996"/>
      <c r="BX208" s="996" t="s">
        <v>316</v>
      </c>
      <c r="BY208" s="1004"/>
      <c r="BZ208" s="1005"/>
    </row>
    <row r="209" spans="1:78" ht="15.6" customHeight="1" thickBot="1" x14ac:dyDescent="0.25">
      <c r="A209" s="993"/>
      <c r="B209" s="994"/>
      <c r="C209" s="994"/>
      <c r="D209" s="994"/>
      <c r="E209" s="1003"/>
      <c r="F209" s="993"/>
      <c r="G209" s="994"/>
      <c r="H209" s="994"/>
      <c r="I209" s="994"/>
      <c r="J209" s="994"/>
      <c r="K209" s="994" t="s">
        <v>29</v>
      </c>
      <c r="L209" s="994"/>
      <c r="M209" s="994"/>
      <c r="N209" s="994"/>
      <c r="O209" s="994"/>
      <c r="P209" s="994" t="s">
        <v>239</v>
      </c>
      <c r="Q209" s="994"/>
      <c r="R209" s="994"/>
      <c r="S209" s="994"/>
      <c r="T209" s="994"/>
      <c r="U209" s="994" t="s">
        <v>239</v>
      </c>
      <c r="V209" s="994"/>
      <c r="W209" s="994"/>
      <c r="X209" s="994"/>
      <c r="Y209" s="1003"/>
      <c r="Z209" s="1024" t="s">
        <v>230</v>
      </c>
      <c r="AA209" s="994"/>
      <c r="AB209" s="994"/>
      <c r="AC209" s="971" t="s">
        <v>229</v>
      </c>
      <c r="AD209" s="972"/>
      <c r="AE209" s="973"/>
      <c r="AF209" s="994"/>
      <c r="AG209" s="994"/>
      <c r="AH209" s="1003"/>
      <c r="AI209" s="1007" t="s">
        <v>229</v>
      </c>
      <c r="AJ209" s="1008"/>
      <c r="AK209" s="1009"/>
      <c r="AN209" s="381"/>
      <c r="AP209" s="993"/>
      <c r="AQ209" s="994"/>
      <c r="AR209" s="994"/>
      <c r="AS209" s="994"/>
      <c r="AT209" s="1003"/>
      <c r="AU209" s="993"/>
      <c r="AV209" s="994"/>
      <c r="AW209" s="994"/>
      <c r="AX209" s="994"/>
      <c r="AY209" s="994"/>
      <c r="AZ209" s="994" t="s">
        <v>29</v>
      </c>
      <c r="BA209" s="994"/>
      <c r="BB209" s="994"/>
      <c r="BC209" s="994"/>
      <c r="BD209" s="994"/>
      <c r="BE209" s="994" t="s">
        <v>239</v>
      </c>
      <c r="BF209" s="994"/>
      <c r="BG209" s="994"/>
      <c r="BH209" s="994"/>
      <c r="BI209" s="994"/>
      <c r="BJ209" s="994" t="s">
        <v>239</v>
      </c>
      <c r="BK209" s="994"/>
      <c r="BL209" s="994"/>
      <c r="BM209" s="994"/>
      <c r="BN209" s="1003"/>
      <c r="BO209" s="1024" t="s">
        <v>230</v>
      </c>
      <c r="BP209" s="994"/>
      <c r="BQ209" s="994"/>
      <c r="BR209" s="971" t="s">
        <v>229</v>
      </c>
      <c r="BS209" s="972"/>
      <c r="BT209" s="973"/>
      <c r="BU209" s="994"/>
      <c r="BV209" s="994"/>
      <c r="BW209" s="1003"/>
      <c r="BX209" s="1007" t="s">
        <v>229</v>
      </c>
      <c r="BY209" s="1008"/>
      <c r="BZ209" s="1009"/>
    </row>
    <row r="210" spans="1:78" ht="24" customHeight="1" x14ac:dyDescent="0.2">
      <c r="A210" s="966" t="s">
        <v>231</v>
      </c>
      <c r="B210" s="1016"/>
      <c r="C210" s="1016"/>
      <c r="D210" s="1016"/>
      <c r="E210" s="962"/>
      <c r="F210" s="966" t="str">
        <f>IF($F$6="","",IF($F$6=100,"100"))</f>
        <v>100</v>
      </c>
      <c r="G210" s="1016"/>
      <c r="H210" s="1016"/>
      <c r="I210" s="1016"/>
      <c r="J210" s="1016"/>
      <c r="K210" s="1016">
        <f>IF($F$6="","",IF($F$6=100,国語!$BI$53))</f>
        <v>0</v>
      </c>
      <c r="L210" s="1016"/>
      <c r="M210" s="1016"/>
      <c r="N210" s="1016"/>
      <c r="O210" s="1016"/>
      <c r="P210" s="1016">
        <f>K210</f>
        <v>0</v>
      </c>
      <c r="Q210" s="1016"/>
      <c r="R210" s="1016"/>
      <c r="S210" s="1016"/>
      <c r="T210" s="1016"/>
      <c r="U210" s="1017">
        <f>$U$6</f>
        <v>59.9</v>
      </c>
      <c r="V210" s="1017"/>
      <c r="W210" s="1017"/>
      <c r="X210" s="1017"/>
      <c r="Y210" s="1018"/>
      <c r="Z210" s="1019" t="str">
        <f>IF(AND(K210&gt;=0,K210&lt;=30,$F$6&gt;0),"〇"," ")</f>
        <v>〇</v>
      </c>
      <c r="AA210" s="999"/>
      <c r="AB210" s="1000"/>
      <c r="AC210" s="998" t="str">
        <f>IF(AND(K210&gt;=31,K210&lt;=50,$F$6&gt;0),"〇"," ")</f>
        <v xml:space="preserve"> </v>
      </c>
      <c r="AD210" s="999"/>
      <c r="AE210" s="1000"/>
      <c r="AF210" s="998" t="str">
        <f>IF(AND(K210&gt;=51,K210&lt;=68,$F$6&gt;0),"〇"," ")</f>
        <v xml:space="preserve"> </v>
      </c>
      <c r="AG210" s="999"/>
      <c r="AH210" s="1000"/>
      <c r="AI210" s="998" t="str">
        <f>IF(AND(K210&gt;=69,$F$6&gt;0),"〇"," ")</f>
        <v xml:space="preserve"> </v>
      </c>
      <c r="AJ210" s="999"/>
      <c r="AK210" s="1006"/>
      <c r="AN210" s="381"/>
      <c r="AP210" s="966" t="s">
        <v>231</v>
      </c>
      <c r="AQ210" s="1016"/>
      <c r="AR210" s="1016"/>
      <c r="AS210" s="1016"/>
      <c r="AT210" s="962"/>
      <c r="AU210" s="966" t="str">
        <f>IF($F$6="","",IF($F$6=100,"100"))</f>
        <v>100</v>
      </c>
      <c r="AV210" s="1016"/>
      <c r="AW210" s="1016"/>
      <c r="AX210" s="1016"/>
      <c r="AY210" s="1016"/>
      <c r="AZ210" s="1016">
        <f>IF($F$6="","",IF($F$6=100,国語!$BI$54))</f>
        <v>0</v>
      </c>
      <c r="BA210" s="1016"/>
      <c r="BB210" s="1016"/>
      <c r="BC210" s="1016"/>
      <c r="BD210" s="1016"/>
      <c r="BE210" s="1016">
        <f>AZ210</f>
        <v>0</v>
      </c>
      <c r="BF210" s="1016"/>
      <c r="BG210" s="1016"/>
      <c r="BH210" s="1016"/>
      <c r="BI210" s="1016"/>
      <c r="BJ210" s="1017">
        <f>$U$6</f>
        <v>59.9</v>
      </c>
      <c r="BK210" s="1017"/>
      <c r="BL210" s="1017"/>
      <c r="BM210" s="1017"/>
      <c r="BN210" s="1018"/>
      <c r="BO210" s="1019" t="str">
        <f>IF(AND(AZ210&gt;=0,AZ210&lt;=30,$F$6&gt;0),"〇"," ")</f>
        <v>〇</v>
      </c>
      <c r="BP210" s="999"/>
      <c r="BQ210" s="1000"/>
      <c r="BR210" s="998" t="str">
        <f>IF(AND(AZ210&gt;=31,AZ210&lt;=50,$F$6&gt;0),"〇"," ")</f>
        <v xml:space="preserve"> </v>
      </c>
      <c r="BS210" s="999"/>
      <c r="BT210" s="1000"/>
      <c r="BU210" s="998" t="str">
        <f>IF(AND(AZ210&gt;=51,AZ210&lt;=68,$F$6&gt;0),"〇"," ")</f>
        <v xml:space="preserve"> </v>
      </c>
      <c r="BV210" s="999"/>
      <c r="BW210" s="1000"/>
      <c r="BX210" s="998" t="str">
        <f>IF(AND(AZ210&gt;=69,$F$6&gt;0),"〇"," ")</f>
        <v xml:space="preserve"> </v>
      </c>
      <c r="BY210" s="999"/>
      <c r="BZ210" s="1006"/>
    </row>
    <row r="211" spans="1:78" ht="24" customHeight="1" x14ac:dyDescent="0.2">
      <c r="A211" s="1001" t="s">
        <v>232</v>
      </c>
      <c r="B211" s="1002"/>
      <c r="C211" s="1002"/>
      <c r="D211" s="1002"/>
      <c r="E211" s="1021"/>
      <c r="F211" s="1001" t="str">
        <f>IF($F$7="","",IF($F$7=100,"100"))</f>
        <v>100</v>
      </c>
      <c r="G211" s="1002"/>
      <c r="H211" s="1002"/>
      <c r="I211" s="1002"/>
      <c r="J211" s="1002"/>
      <c r="K211" s="1002">
        <f>IF($F$7="","",IF($F$7=100,社会!$BL$53))</f>
        <v>0</v>
      </c>
      <c r="L211" s="1002"/>
      <c r="M211" s="1002"/>
      <c r="N211" s="1002"/>
      <c r="O211" s="1002"/>
      <c r="P211" s="1002">
        <f t="shared" ref="P211:P213" si="30">K211</f>
        <v>0</v>
      </c>
      <c r="Q211" s="1002"/>
      <c r="R211" s="1002"/>
      <c r="S211" s="1002"/>
      <c r="T211" s="1002"/>
      <c r="U211" s="987">
        <f>$U$7</f>
        <v>74.8</v>
      </c>
      <c r="V211" s="987"/>
      <c r="W211" s="987"/>
      <c r="X211" s="987"/>
      <c r="Y211" s="988"/>
      <c r="Z211" s="989" t="str">
        <f>IF(AND(K211&gt;=0,K211&lt;=47,$F$7&gt;0),"〇"," ")</f>
        <v>〇</v>
      </c>
      <c r="AA211" s="975"/>
      <c r="AB211" s="990"/>
      <c r="AC211" s="974" t="str">
        <f>IF(AND(K211&gt;=48,K211&lt;=65,$F$7&gt;0),"〇"," ")</f>
        <v xml:space="preserve"> </v>
      </c>
      <c r="AD211" s="975"/>
      <c r="AE211" s="990"/>
      <c r="AF211" s="974" t="str">
        <f>IF(AND(K211&gt;=66,K211&lt;=83,$F$7&gt;0),"〇"," ")</f>
        <v xml:space="preserve"> </v>
      </c>
      <c r="AG211" s="975"/>
      <c r="AH211" s="990"/>
      <c r="AI211" s="974" t="str">
        <f>IF(AND(K211&gt;=84,$F$7&gt;0),"〇"," ")</f>
        <v xml:space="preserve"> </v>
      </c>
      <c r="AJ211" s="975"/>
      <c r="AK211" s="976"/>
      <c r="AN211" s="381"/>
      <c r="AP211" s="1001" t="s">
        <v>232</v>
      </c>
      <c r="AQ211" s="1002"/>
      <c r="AR211" s="1002"/>
      <c r="AS211" s="1002"/>
      <c r="AT211" s="1021"/>
      <c r="AU211" s="1001" t="str">
        <f>IF($F$7="","",IF($F$7=100,"100"))</f>
        <v>100</v>
      </c>
      <c r="AV211" s="1002"/>
      <c r="AW211" s="1002"/>
      <c r="AX211" s="1002"/>
      <c r="AY211" s="1002"/>
      <c r="AZ211" s="1002">
        <f>IF($F$7="","",IF($F$7=100,社会!$BL$54))</f>
        <v>0</v>
      </c>
      <c r="BA211" s="1002"/>
      <c r="BB211" s="1002"/>
      <c r="BC211" s="1002"/>
      <c r="BD211" s="1002"/>
      <c r="BE211" s="1002">
        <f t="shared" ref="BE211:BE213" si="31">AZ211</f>
        <v>0</v>
      </c>
      <c r="BF211" s="1002"/>
      <c r="BG211" s="1002"/>
      <c r="BH211" s="1002"/>
      <c r="BI211" s="1002"/>
      <c r="BJ211" s="987">
        <f>$U$7</f>
        <v>74.8</v>
      </c>
      <c r="BK211" s="987"/>
      <c r="BL211" s="987"/>
      <c r="BM211" s="987"/>
      <c r="BN211" s="988"/>
      <c r="BO211" s="989" t="str">
        <f>IF(AND(AZ211&gt;=0,AZ211&lt;=47,$F$7&gt;0),"〇"," ")</f>
        <v>〇</v>
      </c>
      <c r="BP211" s="975"/>
      <c r="BQ211" s="990"/>
      <c r="BR211" s="974" t="str">
        <f>IF(AND(AZ211&gt;=48,AZ211&lt;=65,$F$7&gt;0),"〇"," ")</f>
        <v xml:space="preserve"> </v>
      </c>
      <c r="BS211" s="975"/>
      <c r="BT211" s="990"/>
      <c r="BU211" s="974" t="str">
        <f>IF(AND(AZ211&gt;=66,AZ211&lt;=83,$F$7&gt;0),"〇"," ")</f>
        <v xml:space="preserve"> </v>
      </c>
      <c r="BV211" s="975"/>
      <c r="BW211" s="990"/>
      <c r="BX211" s="974" t="str">
        <f>IF(AND(AZ211&gt;=84,$F$7&gt;0),"〇"," ")</f>
        <v xml:space="preserve"> </v>
      </c>
      <c r="BY211" s="975"/>
      <c r="BZ211" s="976"/>
    </row>
    <row r="212" spans="1:78" ht="24" customHeight="1" x14ac:dyDescent="0.2">
      <c r="A212" s="1001" t="s">
        <v>233</v>
      </c>
      <c r="B212" s="1002"/>
      <c r="C212" s="1002"/>
      <c r="D212" s="1002"/>
      <c r="E212" s="1021"/>
      <c r="F212" s="1001" t="str">
        <f>IF($F$8="","",IF($F$8=100,"100"))</f>
        <v>100</v>
      </c>
      <c r="G212" s="1002"/>
      <c r="H212" s="1002"/>
      <c r="I212" s="1002"/>
      <c r="J212" s="1002"/>
      <c r="K212" s="1002">
        <f>IF($F$8="","",IF($F$8=100,算数!$BF$53))</f>
        <v>0</v>
      </c>
      <c r="L212" s="1002"/>
      <c r="M212" s="1002"/>
      <c r="N212" s="1002"/>
      <c r="O212" s="1002"/>
      <c r="P212" s="1002">
        <f t="shared" si="30"/>
        <v>0</v>
      </c>
      <c r="Q212" s="1002"/>
      <c r="R212" s="1002"/>
      <c r="S212" s="1002"/>
      <c r="T212" s="1002"/>
      <c r="U212" s="987">
        <f>$U$8</f>
        <v>66.5</v>
      </c>
      <c r="V212" s="987"/>
      <c r="W212" s="987"/>
      <c r="X212" s="987"/>
      <c r="Y212" s="988"/>
      <c r="Z212" s="989" t="str">
        <f>IF(AND(K212&gt;=0,K212&lt;=28,$F$8&gt;0),"〇"," ")</f>
        <v>〇</v>
      </c>
      <c r="AA212" s="975"/>
      <c r="AB212" s="990"/>
      <c r="AC212" s="974" t="str">
        <f>IF(AND(K212&gt;=29,K212&lt;=54,$F$8&gt;0),"〇"," ")</f>
        <v xml:space="preserve"> </v>
      </c>
      <c r="AD212" s="975"/>
      <c r="AE212" s="990"/>
      <c r="AF212" s="974" t="str">
        <f>IF(AND(K212&gt;=55,K212&lt;=77,$F$8&gt;0),"〇"," ")</f>
        <v xml:space="preserve"> </v>
      </c>
      <c r="AG212" s="975"/>
      <c r="AH212" s="990"/>
      <c r="AI212" s="974" t="str">
        <f>IF(AND(K212&gt;=78,$F$8&gt;0),"〇"," ")</f>
        <v xml:space="preserve"> </v>
      </c>
      <c r="AJ212" s="975"/>
      <c r="AK212" s="976"/>
      <c r="AN212" s="381"/>
      <c r="AP212" s="1001" t="s">
        <v>233</v>
      </c>
      <c r="AQ212" s="1002"/>
      <c r="AR212" s="1002"/>
      <c r="AS212" s="1002"/>
      <c r="AT212" s="1021"/>
      <c r="AU212" s="1001" t="str">
        <f>IF($F$8="","",IF($F$8=100,"100"))</f>
        <v>100</v>
      </c>
      <c r="AV212" s="1002"/>
      <c r="AW212" s="1002"/>
      <c r="AX212" s="1002"/>
      <c r="AY212" s="1002"/>
      <c r="AZ212" s="1002">
        <f>IF($F$8="","",IF($F$8=100,算数!$BF$54))</f>
        <v>0</v>
      </c>
      <c r="BA212" s="1002"/>
      <c r="BB212" s="1002"/>
      <c r="BC212" s="1002"/>
      <c r="BD212" s="1002"/>
      <c r="BE212" s="1002">
        <f t="shared" si="31"/>
        <v>0</v>
      </c>
      <c r="BF212" s="1002"/>
      <c r="BG212" s="1002"/>
      <c r="BH212" s="1002"/>
      <c r="BI212" s="1002"/>
      <c r="BJ212" s="987">
        <f>$U$8</f>
        <v>66.5</v>
      </c>
      <c r="BK212" s="987"/>
      <c r="BL212" s="987"/>
      <c r="BM212" s="987"/>
      <c r="BN212" s="988"/>
      <c r="BO212" s="989" t="str">
        <f>IF(AND(AZ212&gt;=0,AZ212&lt;=28,$F$8&gt;0),"〇"," ")</f>
        <v>〇</v>
      </c>
      <c r="BP212" s="975"/>
      <c r="BQ212" s="990"/>
      <c r="BR212" s="974" t="str">
        <f>IF(AND(AZ212&gt;=29,AZ212&lt;=54,$F$8&gt;0),"〇"," ")</f>
        <v xml:space="preserve"> </v>
      </c>
      <c r="BS212" s="975"/>
      <c r="BT212" s="990"/>
      <c r="BU212" s="974" t="str">
        <f>IF(AND(AZ212&gt;=55,AZ212&lt;=77,$F$8&gt;0),"〇"," ")</f>
        <v xml:space="preserve"> </v>
      </c>
      <c r="BV212" s="975"/>
      <c r="BW212" s="990"/>
      <c r="BX212" s="974" t="str">
        <f>IF(AND(AZ212&gt;=78,$F$8&gt;0),"〇"," ")</f>
        <v xml:space="preserve"> </v>
      </c>
      <c r="BY212" s="975"/>
      <c r="BZ212" s="976"/>
    </row>
    <row r="213" spans="1:78" ht="24" customHeight="1" thickBot="1" x14ac:dyDescent="0.25">
      <c r="A213" s="1022" t="s">
        <v>234</v>
      </c>
      <c r="B213" s="1015"/>
      <c r="C213" s="1015"/>
      <c r="D213" s="1015"/>
      <c r="E213" s="1023"/>
      <c r="F213" s="1001" t="str">
        <f>IF($F$9="","",IF($F$9=100,"100"))</f>
        <v>100</v>
      </c>
      <c r="G213" s="1002"/>
      <c r="H213" s="1002"/>
      <c r="I213" s="1002"/>
      <c r="J213" s="1002"/>
      <c r="K213" s="1015">
        <f>IF($F$9="","",IF($F$9=100,理科!$BK$53))</f>
        <v>0</v>
      </c>
      <c r="L213" s="1015"/>
      <c r="M213" s="1015"/>
      <c r="N213" s="1015"/>
      <c r="O213" s="1015"/>
      <c r="P213" s="1002">
        <f t="shared" si="30"/>
        <v>0</v>
      </c>
      <c r="Q213" s="1002"/>
      <c r="R213" s="1002"/>
      <c r="S213" s="1002"/>
      <c r="T213" s="1002"/>
      <c r="U213" s="987">
        <f>$U$9</f>
        <v>80.7</v>
      </c>
      <c r="V213" s="987"/>
      <c r="W213" s="987"/>
      <c r="X213" s="987"/>
      <c r="Y213" s="988"/>
      <c r="Z213" s="989" t="str">
        <f>IF(AND(K213&gt;=0,K213&lt;=54,$F$9&gt;0),"〇"," ")</f>
        <v>〇</v>
      </c>
      <c r="AA213" s="975"/>
      <c r="AB213" s="990"/>
      <c r="AC213" s="974" t="str">
        <f>IF(AND(K213&gt;=55,K213&lt;=72,$F$9&gt;0),"〇"," ")</f>
        <v xml:space="preserve"> </v>
      </c>
      <c r="AD213" s="975"/>
      <c r="AE213" s="990"/>
      <c r="AF213" s="974" t="str">
        <f>IF(AND(K213&gt;=73,K213&lt;=88,$F$9&gt;0),"〇"," ")</f>
        <v xml:space="preserve"> </v>
      </c>
      <c r="AG213" s="975"/>
      <c r="AH213" s="990"/>
      <c r="AI213" s="977" t="str">
        <f>IF(AND(K213&gt;=89,$F$9&gt;0),"〇"," ")</f>
        <v xml:space="preserve"> </v>
      </c>
      <c r="AJ213" s="978"/>
      <c r="AK213" s="979"/>
      <c r="AN213" s="381"/>
      <c r="AP213" s="1022" t="s">
        <v>234</v>
      </c>
      <c r="AQ213" s="1015"/>
      <c r="AR213" s="1015"/>
      <c r="AS213" s="1015"/>
      <c r="AT213" s="1023"/>
      <c r="AU213" s="1013" t="str">
        <f>IF($F$9="","",IF($F$9=100,"100"))</f>
        <v>100</v>
      </c>
      <c r="AV213" s="1014"/>
      <c r="AW213" s="1014"/>
      <c r="AX213" s="1014"/>
      <c r="AY213" s="1014"/>
      <c r="AZ213" s="1015">
        <f>IF($F$9="","",IF($F$9=100,理科!$BK$54))</f>
        <v>0</v>
      </c>
      <c r="BA213" s="1015"/>
      <c r="BB213" s="1015"/>
      <c r="BC213" s="1015"/>
      <c r="BD213" s="1015"/>
      <c r="BE213" s="1002">
        <f t="shared" si="31"/>
        <v>0</v>
      </c>
      <c r="BF213" s="1002"/>
      <c r="BG213" s="1002"/>
      <c r="BH213" s="1002"/>
      <c r="BI213" s="1002"/>
      <c r="BJ213" s="987">
        <f>$U$9</f>
        <v>80.7</v>
      </c>
      <c r="BK213" s="987"/>
      <c r="BL213" s="987"/>
      <c r="BM213" s="987"/>
      <c r="BN213" s="988"/>
      <c r="BO213" s="989" t="str">
        <f>IF(AND(AZ213&gt;=0,AZ213&lt;=54,$F$9&gt;0),"〇"," ")</f>
        <v>〇</v>
      </c>
      <c r="BP213" s="975"/>
      <c r="BQ213" s="990"/>
      <c r="BR213" s="974" t="str">
        <f>IF(AND(AZ213&gt;=55,AZ213&lt;=72,$F$9&gt;0),"〇"," ")</f>
        <v xml:space="preserve"> </v>
      </c>
      <c r="BS213" s="975"/>
      <c r="BT213" s="990"/>
      <c r="BU213" s="974" t="str">
        <f>IF(AND(AZ213&gt;=73,AZ213&lt;=88,$F$9&gt;0),"〇"," ")</f>
        <v xml:space="preserve"> </v>
      </c>
      <c r="BV213" s="975"/>
      <c r="BW213" s="990"/>
      <c r="BX213" s="977" t="str">
        <f>IF(AND(AZ213&gt;=89,$F$9&gt;0),"〇"," ")</f>
        <v xml:space="preserve"> </v>
      </c>
      <c r="BY213" s="978"/>
      <c r="BZ213" s="979"/>
    </row>
    <row r="214" spans="1:78" ht="24" customHeight="1" thickBot="1" x14ac:dyDescent="0.25">
      <c r="A214" s="1010" t="s">
        <v>235</v>
      </c>
      <c r="B214" s="1011"/>
      <c r="C214" s="1011"/>
      <c r="D214" s="1011"/>
      <c r="E214" s="1020"/>
      <c r="F214" s="1010">
        <f>SUM($F$6:$F$9)</f>
        <v>400</v>
      </c>
      <c r="G214" s="1011"/>
      <c r="H214" s="1011"/>
      <c r="I214" s="1011"/>
      <c r="J214" s="1011"/>
      <c r="K214" s="1011">
        <f>SUM(K210:K213)</f>
        <v>0</v>
      </c>
      <c r="L214" s="1011"/>
      <c r="M214" s="1011"/>
      <c r="N214" s="1011"/>
      <c r="O214" s="1011"/>
      <c r="P214" s="1012">
        <f>K214/F214*100</f>
        <v>0</v>
      </c>
      <c r="Q214" s="1012"/>
      <c r="R214" s="1012"/>
      <c r="S214" s="1012"/>
      <c r="T214" s="1012"/>
      <c r="U214" s="983"/>
      <c r="V214" s="983"/>
      <c r="W214" s="983"/>
      <c r="X214" s="983"/>
      <c r="Y214" s="980"/>
      <c r="Z214" s="984"/>
      <c r="AA214" s="983"/>
      <c r="AB214" s="983"/>
      <c r="AC214" s="983"/>
      <c r="AD214" s="983"/>
      <c r="AE214" s="983"/>
      <c r="AF214" s="983"/>
      <c r="AG214" s="983"/>
      <c r="AH214" s="980"/>
      <c r="AI214" s="980"/>
      <c r="AJ214" s="981"/>
      <c r="AK214" s="982"/>
      <c r="AN214" s="381"/>
      <c r="AP214" s="1010" t="s">
        <v>235</v>
      </c>
      <c r="AQ214" s="1011"/>
      <c r="AR214" s="1011"/>
      <c r="AS214" s="1011"/>
      <c r="AT214" s="1020"/>
      <c r="AU214" s="1010">
        <f>SUM($F$6:$F$9)</f>
        <v>400</v>
      </c>
      <c r="AV214" s="1011"/>
      <c r="AW214" s="1011"/>
      <c r="AX214" s="1011"/>
      <c r="AY214" s="1011"/>
      <c r="AZ214" s="1011">
        <f>SUM(AZ210:AZ213)</f>
        <v>0</v>
      </c>
      <c r="BA214" s="1011"/>
      <c r="BB214" s="1011"/>
      <c r="BC214" s="1011"/>
      <c r="BD214" s="1011"/>
      <c r="BE214" s="1012">
        <f>AZ214/AU214*100</f>
        <v>0</v>
      </c>
      <c r="BF214" s="1012"/>
      <c r="BG214" s="1012"/>
      <c r="BH214" s="1012"/>
      <c r="BI214" s="1012"/>
      <c r="BJ214" s="983"/>
      <c r="BK214" s="983"/>
      <c r="BL214" s="983"/>
      <c r="BM214" s="983"/>
      <c r="BN214" s="980"/>
      <c r="BO214" s="984"/>
      <c r="BP214" s="983"/>
      <c r="BQ214" s="983"/>
      <c r="BR214" s="983"/>
      <c r="BS214" s="983"/>
      <c r="BT214" s="983"/>
      <c r="BU214" s="983"/>
      <c r="BV214" s="983"/>
      <c r="BW214" s="980"/>
      <c r="BX214" s="980"/>
      <c r="BY214" s="981"/>
      <c r="BZ214" s="982"/>
    </row>
    <row r="215" spans="1:78" ht="24" customHeight="1" x14ac:dyDescent="0.2">
      <c r="A215" s="327"/>
      <c r="B215" s="327"/>
      <c r="C215" s="327"/>
      <c r="D215" s="327"/>
      <c r="E215" s="327"/>
      <c r="F215" s="327"/>
      <c r="G215" s="327"/>
      <c r="H215" s="327"/>
      <c r="I215" s="327"/>
      <c r="J215" s="327"/>
      <c r="K215" s="327"/>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327"/>
      <c r="AN215" s="381"/>
    </row>
    <row r="216" spans="1:78" ht="19.8" x14ac:dyDescent="0.2">
      <c r="A216" s="327"/>
      <c r="B216" s="327"/>
      <c r="C216" s="327"/>
      <c r="D216" s="327"/>
      <c r="E216" s="327"/>
      <c r="F216" s="327"/>
      <c r="G216" s="327"/>
      <c r="H216" s="327"/>
      <c r="I216" s="327"/>
      <c r="J216" s="327"/>
      <c r="K216" s="327"/>
      <c r="L216" s="327"/>
      <c r="M216" s="327"/>
      <c r="N216" s="327"/>
      <c r="O216" s="327"/>
      <c r="P216" s="327"/>
      <c r="Q216" s="327"/>
      <c r="R216" s="327"/>
      <c r="S216" s="327"/>
      <c r="T216" s="327"/>
      <c r="U216" s="327"/>
      <c r="V216" s="327"/>
      <c r="W216" s="327"/>
      <c r="X216" s="327"/>
      <c r="Y216" s="327"/>
      <c r="Z216" s="327"/>
      <c r="AA216" s="327"/>
      <c r="AB216" s="327"/>
      <c r="AC216" s="327"/>
      <c r="AD216" s="327"/>
      <c r="AE216" s="327"/>
      <c r="AF216" s="327"/>
      <c r="AG216" s="327"/>
      <c r="AH216" s="327"/>
      <c r="AI216" s="327"/>
      <c r="AJ216" s="327"/>
      <c r="AK216" s="327"/>
      <c r="AN216" s="381"/>
    </row>
    <row r="217" spans="1:78" ht="19.8" x14ac:dyDescent="0.2">
      <c r="A217" s="327"/>
      <c r="B217" s="965" t="s">
        <v>220</v>
      </c>
      <c r="C217" s="965"/>
      <c r="D217" s="965"/>
      <c r="E217" s="965"/>
      <c r="F217" s="965"/>
      <c r="G217" s="965"/>
      <c r="H217" s="965"/>
      <c r="I217" s="965"/>
      <c r="J217" s="965"/>
      <c r="K217" s="965"/>
      <c r="L217" s="965"/>
      <c r="M217" s="965"/>
      <c r="N217" s="965"/>
      <c r="O217" s="965"/>
      <c r="P217" s="965"/>
      <c r="Q217" s="965"/>
      <c r="R217" s="965"/>
      <c r="S217" s="327"/>
      <c r="T217" s="327"/>
      <c r="U217" s="327"/>
      <c r="V217" s="327"/>
      <c r="W217" s="327"/>
      <c r="X217" s="327"/>
      <c r="Y217" s="327"/>
      <c r="Z217" s="327"/>
      <c r="AA217" s="327"/>
      <c r="AB217" s="327"/>
      <c r="AC217" s="327"/>
      <c r="AD217" s="327"/>
      <c r="AE217" s="327"/>
      <c r="AF217" s="327"/>
      <c r="AG217" s="327"/>
      <c r="AH217" s="327"/>
      <c r="AI217" s="327"/>
      <c r="AJ217" s="327"/>
      <c r="AK217" s="327"/>
      <c r="AN217" s="381"/>
      <c r="AP217" s="327"/>
      <c r="AQ217" s="965" t="s">
        <v>220</v>
      </c>
      <c r="AR217" s="965"/>
      <c r="AS217" s="965"/>
      <c r="AT217" s="965"/>
      <c r="AU217" s="965"/>
      <c r="AV217" s="965"/>
      <c r="AW217" s="965"/>
      <c r="AX217" s="965"/>
      <c r="AY217" s="965"/>
      <c r="AZ217" s="965"/>
      <c r="BA217" s="965"/>
      <c r="BB217" s="965"/>
      <c r="BC217" s="965"/>
      <c r="BD217" s="965"/>
      <c r="BE217" s="965"/>
      <c r="BF217" s="965"/>
      <c r="BG217" s="965"/>
      <c r="BH217" s="327"/>
      <c r="BI217" s="327"/>
      <c r="BJ217" s="327"/>
      <c r="BK217" s="327"/>
      <c r="BL217" s="327"/>
      <c r="BM217" s="327"/>
      <c r="BN217" s="327"/>
      <c r="BO217" s="327"/>
      <c r="BP217" s="327"/>
      <c r="BQ217" s="327"/>
      <c r="BR217" s="327"/>
      <c r="BS217" s="327"/>
      <c r="BT217" s="327"/>
      <c r="BU217" s="327"/>
      <c r="BV217" s="327"/>
      <c r="BW217" s="327"/>
    </row>
    <row r="218" spans="1:78" ht="21.6" customHeight="1" x14ac:dyDescent="0.2">
      <c r="A218" s="965"/>
      <c r="B218" s="965"/>
      <c r="C218" s="327"/>
      <c r="D218" s="327"/>
      <c r="E218" s="327"/>
      <c r="F218" s="327"/>
      <c r="G218" s="327"/>
      <c r="H218" s="327"/>
      <c r="I218" s="327"/>
      <c r="J218" s="327"/>
      <c r="K218" s="1025" t="s">
        <v>221</v>
      </c>
      <c r="L218" s="1025"/>
      <c r="M218" s="1025"/>
      <c r="N218" s="1025"/>
      <c r="O218" s="1025"/>
      <c r="P218" s="1025"/>
      <c r="Q218" s="1025"/>
      <c r="R218" s="1025"/>
      <c r="S218" s="1025"/>
      <c r="T218" s="1025"/>
      <c r="U218" s="1025"/>
      <c r="V218" s="1025"/>
      <c r="W218" s="327"/>
      <c r="X218" s="327"/>
      <c r="Y218" s="327"/>
      <c r="Z218" s="327"/>
      <c r="AA218" s="327"/>
      <c r="AB218" s="327"/>
      <c r="AC218" s="327"/>
      <c r="AD218" s="327"/>
      <c r="AE218" s="327"/>
      <c r="AF218" s="327"/>
      <c r="AG218" s="327"/>
      <c r="AH218" s="327"/>
      <c r="AI218" s="327"/>
      <c r="AJ218" s="327"/>
      <c r="AK218" s="327"/>
      <c r="AN218" s="381"/>
      <c r="AP218" s="965"/>
      <c r="AQ218" s="965"/>
      <c r="AR218" s="327"/>
      <c r="AS218" s="327"/>
      <c r="AT218" s="327"/>
      <c r="AU218" s="327"/>
      <c r="AV218" s="327"/>
      <c r="AW218" s="327"/>
      <c r="AX218" s="327"/>
      <c r="AY218" s="327"/>
      <c r="AZ218" s="1025" t="s">
        <v>221</v>
      </c>
      <c r="BA218" s="1025"/>
      <c r="BB218" s="1025"/>
      <c r="BC218" s="1025"/>
      <c r="BD218" s="1025"/>
      <c r="BE218" s="1025"/>
      <c r="BF218" s="1025"/>
      <c r="BG218" s="1025"/>
      <c r="BH218" s="1025"/>
      <c r="BI218" s="1025"/>
      <c r="BJ218" s="1025"/>
      <c r="BK218" s="1025"/>
      <c r="BL218" s="327"/>
      <c r="BM218" s="327"/>
      <c r="BN218" s="327"/>
      <c r="BO218" s="327"/>
      <c r="BP218" s="327"/>
      <c r="BQ218" s="327"/>
      <c r="BR218" s="327"/>
      <c r="BS218" s="327"/>
      <c r="BT218" s="327"/>
      <c r="BU218" s="327"/>
      <c r="BV218" s="327"/>
      <c r="BW218" s="327"/>
    </row>
    <row r="219" spans="1:78" ht="24" customHeight="1" thickBot="1" x14ac:dyDescent="0.25">
      <c r="A219" s="330"/>
      <c r="B219" s="330"/>
      <c r="C219" s="330"/>
      <c r="D219" s="330"/>
      <c r="E219" s="330"/>
      <c r="F219" s="330"/>
      <c r="G219" s="330"/>
      <c r="H219" s="330"/>
      <c r="I219" s="330"/>
      <c r="J219" s="330"/>
      <c r="K219" s="330"/>
      <c r="L219" s="985" t="s">
        <v>236</v>
      </c>
      <c r="M219" s="985"/>
      <c r="N219" s="985"/>
      <c r="O219" s="985">
        <f>$O$3</f>
        <v>1</v>
      </c>
      <c r="P219" s="985"/>
      <c r="Q219" s="379" t="s">
        <v>222</v>
      </c>
      <c r="R219" s="380"/>
      <c r="S219" s="985">
        <f>国語!$A$55</f>
        <v>33</v>
      </c>
      <c r="T219" s="985"/>
      <c r="U219" s="379" t="s">
        <v>223</v>
      </c>
      <c r="V219" s="380"/>
      <c r="W219" s="985" t="s">
        <v>224</v>
      </c>
      <c r="X219" s="985"/>
      <c r="Y219" s="985"/>
      <c r="Z219" s="135"/>
      <c r="AA219" s="986">
        <f>国語!$B$55</f>
        <v>0</v>
      </c>
      <c r="AB219" s="986"/>
      <c r="AC219" s="986"/>
      <c r="AD219" s="986"/>
      <c r="AE219" s="986"/>
      <c r="AF219" s="986"/>
      <c r="AG219" s="986"/>
      <c r="AH219" s="986"/>
      <c r="AI219" s="403"/>
      <c r="AJ219" s="403"/>
      <c r="AK219" s="403"/>
      <c r="AN219" s="381"/>
      <c r="AP219" s="330"/>
      <c r="AQ219" s="330"/>
      <c r="AR219" s="330"/>
      <c r="AS219" s="330"/>
      <c r="AT219" s="330"/>
      <c r="AU219" s="330"/>
      <c r="AV219" s="330"/>
      <c r="AW219" s="330"/>
      <c r="AX219" s="330"/>
      <c r="AY219" s="330"/>
      <c r="AZ219" s="330"/>
      <c r="BA219" s="985" t="s">
        <v>236</v>
      </c>
      <c r="BB219" s="985"/>
      <c r="BC219" s="985"/>
      <c r="BD219" s="985">
        <f>$O$3</f>
        <v>1</v>
      </c>
      <c r="BE219" s="985"/>
      <c r="BF219" s="379" t="s">
        <v>222</v>
      </c>
      <c r="BG219" s="380"/>
      <c r="BH219" s="985">
        <f>国語!$A$56</f>
        <v>34</v>
      </c>
      <c r="BI219" s="985"/>
      <c r="BJ219" s="379" t="s">
        <v>223</v>
      </c>
      <c r="BK219" s="380"/>
      <c r="BL219" s="985" t="s">
        <v>224</v>
      </c>
      <c r="BM219" s="985"/>
      <c r="BN219" s="985"/>
      <c r="BO219" s="135"/>
      <c r="BP219" s="986">
        <f>国語!$B$56</f>
        <v>0</v>
      </c>
      <c r="BQ219" s="986"/>
      <c r="BR219" s="986"/>
      <c r="BS219" s="986"/>
      <c r="BT219" s="986"/>
      <c r="BU219" s="986"/>
      <c r="BV219" s="986"/>
      <c r="BW219" s="986"/>
    </row>
    <row r="220" spans="1:78" ht="15.6" customHeight="1" x14ac:dyDescent="0.2">
      <c r="A220" s="991" t="s">
        <v>225</v>
      </c>
      <c r="B220" s="992"/>
      <c r="C220" s="992"/>
      <c r="D220" s="992"/>
      <c r="E220" s="996"/>
      <c r="F220" s="991" t="s">
        <v>240</v>
      </c>
      <c r="G220" s="992"/>
      <c r="H220" s="992"/>
      <c r="I220" s="992"/>
      <c r="J220" s="992"/>
      <c r="K220" s="995" t="s">
        <v>226</v>
      </c>
      <c r="L220" s="995"/>
      <c r="M220" s="995"/>
      <c r="N220" s="995"/>
      <c r="O220" s="995"/>
      <c r="P220" s="995" t="s">
        <v>226</v>
      </c>
      <c r="Q220" s="995"/>
      <c r="R220" s="995"/>
      <c r="S220" s="995"/>
      <c r="T220" s="995"/>
      <c r="U220" s="992" t="s">
        <v>227</v>
      </c>
      <c r="V220" s="992"/>
      <c r="W220" s="992"/>
      <c r="X220" s="992"/>
      <c r="Y220" s="996"/>
      <c r="Z220" s="997" t="s">
        <v>228</v>
      </c>
      <c r="AA220" s="992"/>
      <c r="AB220" s="992"/>
      <c r="AC220" s="968" t="s">
        <v>342</v>
      </c>
      <c r="AD220" s="969"/>
      <c r="AE220" s="970"/>
      <c r="AF220" s="996" t="s">
        <v>229</v>
      </c>
      <c r="AG220" s="1004"/>
      <c r="AH220" s="1026"/>
      <c r="AI220" s="996" t="s">
        <v>316</v>
      </c>
      <c r="AJ220" s="1004"/>
      <c r="AK220" s="1005"/>
      <c r="AN220" s="381"/>
      <c r="AP220" s="991" t="s">
        <v>225</v>
      </c>
      <c r="AQ220" s="992"/>
      <c r="AR220" s="992"/>
      <c r="AS220" s="992"/>
      <c r="AT220" s="996"/>
      <c r="AU220" s="991" t="s">
        <v>240</v>
      </c>
      <c r="AV220" s="992"/>
      <c r="AW220" s="992"/>
      <c r="AX220" s="992"/>
      <c r="AY220" s="992"/>
      <c r="AZ220" s="995" t="s">
        <v>226</v>
      </c>
      <c r="BA220" s="995"/>
      <c r="BB220" s="995"/>
      <c r="BC220" s="995"/>
      <c r="BD220" s="995"/>
      <c r="BE220" s="995" t="s">
        <v>226</v>
      </c>
      <c r="BF220" s="995"/>
      <c r="BG220" s="995"/>
      <c r="BH220" s="995"/>
      <c r="BI220" s="995"/>
      <c r="BJ220" s="992" t="s">
        <v>227</v>
      </c>
      <c r="BK220" s="992"/>
      <c r="BL220" s="992"/>
      <c r="BM220" s="992"/>
      <c r="BN220" s="996"/>
      <c r="BO220" s="997" t="s">
        <v>228</v>
      </c>
      <c r="BP220" s="992"/>
      <c r="BQ220" s="992"/>
      <c r="BR220" s="968" t="s">
        <v>342</v>
      </c>
      <c r="BS220" s="969"/>
      <c r="BT220" s="970"/>
      <c r="BU220" s="992" t="s">
        <v>229</v>
      </c>
      <c r="BV220" s="992"/>
      <c r="BW220" s="996"/>
      <c r="BX220" s="996" t="s">
        <v>316</v>
      </c>
      <c r="BY220" s="1004"/>
      <c r="BZ220" s="1005"/>
    </row>
    <row r="221" spans="1:78" ht="15.6" customHeight="1" thickBot="1" x14ac:dyDescent="0.25">
      <c r="A221" s="993"/>
      <c r="B221" s="994"/>
      <c r="C221" s="994"/>
      <c r="D221" s="994"/>
      <c r="E221" s="1003"/>
      <c r="F221" s="993"/>
      <c r="G221" s="994"/>
      <c r="H221" s="994"/>
      <c r="I221" s="994"/>
      <c r="J221" s="994"/>
      <c r="K221" s="994" t="s">
        <v>29</v>
      </c>
      <c r="L221" s="994"/>
      <c r="M221" s="994"/>
      <c r="N221" s="994"/>
      <c r="O221" s="994"/>
      <c r="P221" s="994" t="s">
        <v>239</v>
      </c>
      <c r="Q221" s="994"/>
      <c r="R221" s="994"/>
      <c r="S221" s="994"/>
      <c r="T221" s="994"/>
      <c r="U221" s="994" t="s">
        <v>239</v>
      </c>
      <c r="V221" s="994"/>
      <c r="W221" s="994"/>
      <c r="X221" s="994"/>
      <c r="Y221" s="1003"/>
      <c r="Z221" s="1024" t="s">
        <v>230</v>
      </c>
      <c r="AA221" s="994"/>
      <c r="AB221" s="994"/>
      <c r="AC221" s="971" t="s">
        <v>229</v>
      </c>
      <c r="AD221" s="972"/>
      <c r="AE221" s="973"/>
      <c r="AF221" s="1007"/>
      <c r="AG221" s="1008"/>
      <c r="AH221" s="1027"/>
      <c r="AI221" s="1007" t="s">
        <v>229</v>
      </c>
      <c r="AJ221" s="1008"/>
      <c r="AK221" s="1009"/>
      <c r="AN221" s="381"/>
      <c r="AP221" s="993"/>
      <c r="AQ221" s="994"/>
      <c r="AR221" s="994"/>
      <c r="AS221" s="994"/>
      <c r="AT221" s="1003"/>
      <c r="AU221" s="993"/>
      <c r="AV221" s="994"/>
      <c r="AW221" s="994"/>
      <c r="AX221" s="994"/>
      <c r="AY221" s="994"/>
      <c r="AZ221" s="994" t="s">
        <v>29</v>
      </c>
      <c r="BA221" s="994"/>
      <c r="BB221" s="994"/>
      <c r="BC221" s="994"/>
      <c r="BD221" s="994"/>
      <c r="BE221" s="994" t="s">
        <v>239</v>
      </c>
      <c r="BF221" s="994"/>
      <c r="BG221" s="994"/>
      <c r="BH221" s="994"/>
      <c r="BI221" s="994"/>
      <c r="BJ221" s="994" t="s">
        <v>239</v>
      </c>
      <c r="BK221" s="994"/>
      <c r="BL221" s="994"/>
      <c r="BM221" s="994"/>
      <c r="BN221" s="1003"/>
      <c r="BO221" s="1024" t="s">
        <v>230</v>
      </c>
      <c r="BP221" s="994"/>
      <c r="BQ221" s="994"/>
      <c r="BR221" s="971" t="s">
        <v>229</v>
      </c>
      <c r="BS221" s="972"/>
      <c r="BT221" s="973"/>
      <c r="BU221" s="994"/>
      <c r="BV221" s="994"/>
      <c r="BW221" s="1003"/>
      <c r="BX221" s="1007" t="s">
        <v>229</v>
      </c>
      <c r="BY221" s="1008"/>
      <c r="BZ221" s="1009"/>
    </row>
    <row r="222" spans="1:78" ht="24" customHeight="1" x14ac:dyDescent="0.2">
      <c r="A222" s="966" t="s">
        <v>231</v>
      </c>
      <c r="B222" s="1016"/>
      <c r="C222" s="1016"/>
      <c r="D222" s="1016"/>
      <c r="E222" s="962"/>
      <c r="F222" s="966" t="str">
        <f>IF($F$6="","",IF($F$6=100,"100"))</f>
        <v>100</v>
      </c>
      <c r="G222" s="1016"/>
      <c r="H222" s="1016"/>
      <c r="I222" s="1016"/>
      <c r="J222" s="1016"/>
      <c r="K222" s="1016">
        <f>IF($F$6="","",IF($F$6=100,国語!$BI$55))</f>
        <v>0</v>
      </c>
      <c r="L222" s="1016"/>
      <c r="M222" s="1016"/>
      <c r="N222" s="1016"/>
      <c r="O222" s="1016"/>
      <c r="P222" s="1016">
        <f>K222</f>
        <v>0</v>
      </c>
      <c r="Q222" s="1016"/>
      <c r="R222" s="1016"/>
      <c r="S222" s="1016"/>
      <c r="T222" s="1016"/>
      <c r="U222" s="1017">
        <f>$U$6</f>
        <v>59.9</v>
      </c>
      <c r="V222" s="1017"/>
      <c r="W222" s="1017"/>
      <c r="X222" s="1017"/>
      <c r="Y222" s="1018"/>
      <c r="Z222" s="1019" t="str">
        <f>IF(AND(K222&gt;=0,K222&lt;=30,$F$6&gt;0),"〇"," ")</f>
        <v>〇</v>
      </c>
      <c r="AA222" s="999"/>
      <c r="AB222" s="1000"/>
      <c r="AC222" s="998" t="str">
        <f>IF(AND(K222&gt;=31,K222&lt;=50,$F$6&gt;0),"〇"," ")</f>
        <v xml:space="preserve"> </v>
      </c>
      <c r="AD222" s="999"/>
      <c r="AE222" s="1000"/>
      <c r="AF222" s="998" t="str">
        <f>IF(AND(K222&gt;=51,K222&lt;=68,$F$6&gt;0),"〇"," ")</f>
        <v xml:space="preserve"> </v>
      </c>
      <c r="AG222" s="999"/>
      <c r="AH222" s="1000"/>
      <c r="AI222" s="998" t="str">
        <f>IF(AND(K222&gt;=69,$F$6&gt;0),"〇"," ")</f>
        <v xml:space="preserve"> </v>
      </c>
      <c r="AJ222" s="999"/>
      <c r="AK222" s="1006"/>
      <c r="AN222" s="381"/>
      <c r="AP222" s="966" t="s">
        <v>231</v>
      </c>
      <c r="AQ222" s="1016"/>
      <c r="AR222" s="1016"/>
      <c r="AS222" s="1016"/>
      <c r="AT222" s="962"/>
      <c r="AU222" s="966" t="str">
        <f>IF($F$6="","",IF($F$6=100,"100"))</f>
        <v>100</v>
      </c>
      <c r="AV222" s="1016"/>
      <c r="AW222" s="1016"/>
      <c r="AX222" s="1016"/>
      <c r="AY222" s="1016"/>
      <c r="AZ222" s="1016">
        <f>IF($F$6="","",IF($F$6=100,国語!$BI$56))</f>
        <v>0</v>
      </c>
      <c r="BA222" s="1016"/>
      <c r="BB222" s="1016"/>
      <c r="BC222" s="1016"/>
      <c r="BD222" s="1016"/>
      <c r="BE222" s="1016">
        <f>AZ222</f>
        <v>0</v>
      </c>
      <c r="BF222" s="1016"/>
      <c r="BG222" s="1016"/>
      <c r="BH222" s="1016"/>
      <c r="BI222" s="1016"/>
      <c r="BJ222" s="1017">
        <f>$U$6</f>
        <v>59.9</v>
      </c>
      <c r="BK222" s="1017"/>
      <c r="BL222" s="1017"/>
      <c r="BM222" s="1017"/>
      <c r="BN222" s="1018"/>
      <c r="BO222" s="1019" t="str">
        <f>IF(AND(AZ222&gt;=0,AZ222&lt;=30,$F$6&gt;0),"〇"," ")</f>
        <v>〇</v>
      </c>
      <c r="BP222" s="999"/>
      <c r="BQ222" s="1000"/>
      <c r="BR222" s="998" t="str">
        <f>IF(AND(AZ222&gt;=31,AZ222&lt;=50,$F$6&gt;0),"〇"," ")</f>
        <v xml:space="preserve"> </v>
      </c>
      <c r="BS222" s="999"/>
      <c r="BT222" s="1000"/>
      <c r="BU222" s="998" t="str">
        <f>IF(AND(AZ222&gt;=51,AZ222&lt;=68,$F$6&gt;0),"〇"," ")</f>
        <v xml:space="preserve"> </v>
      </c>
      <c r="BV222" s="999"/>
      <c r="BW222" s="1000"/>
      <c r="BX222" s="998" t="str">
        <f>IF(AND(AZ222&gt;=69,$F$6&gt;0),"〇"," ")</f>
        <v xml:space="preserve"> </v>
      </c>
      <c r="BY222" s="999"/>
      <c r="BZ222" s="1006"/>
    </row>
    <row r="223" spans="1:78" ht="24" customHeight="1" x14ac:dyDescent="0.2">
      <c r="A223" s="1001" t="s">
        <v>232</v>
      </c>
      <c r="B223" s="1002"/>
      <c r="C223" s="1002"/>
      <c r="D223" s="1002"/>
      <c r="E223" s="1021"/>
      <c r="F223" s="1001" t="str">
        <f>IF($F$7="","",IF($F$7=100,"100"))</f>
        <v>100</v>
      </c>
      <c r="G223" s="1002"/>
      <c r="H223" s="1002"/>
      <c r="I223" s="1002"/>
      <c r="J223" s="1002"/>
      <c r="K223" s="1002">
        <f>IF($F$7="","",IF($F$7=100,社会!$BL$55))</f>
        <v>0</v>
      </c>
      <c r="L223" s="1002"/>
      <c r="M223" s="1002"/>
      <c r="N223" s="1002"/>
      <c r="O223" s="1002"/>
      <c r="P223" s="1002">
        <f t="shared" ref="P223:P225" si="32">K223</f>
        <v>0</v>
      </c>
      <c r="Q223" s="1002"/>
      <c r="R223" s="1002"/>
      <c r="S223" s="1002"/>
      <c r="T223" s="1002"/>
      <c r="U223" s="987">
        <f>$U$7</f>
        <v>74.8</v>
      </c>
      <c r="V223" s="987"/>
      <c r="W223" s="987"/>
      <c r="X223" s="987"/>
      <c r="Y223" s="988"/>
      <c r="Z223" s="989" t="str">
        <f>IF(AND(K223&gt;=0,K223&lt;=47,$F$7&gt;0),"〇"," ")</f>
        <v>〇</v>
      </c>
      <c r="AA223" s="975"/>
      <c r="AB223" s="990"/>
      <c r="AC223" s="974" t="str">
        <f>IF(AND(K223&gt;=48,K223&lt;=65,$F$7&gt;0),"〇"," ")</f>
        <v xml:space="preserve"> </v>
      </c>
      <c r="AD223" s="975"/>
      <c r="AE223" s="990"/>
      <c r="AF223" s="974" t="str">
        <f>IF(AND(K223&gt;=66,K223&lt;=83,$F$7&gt;0),"〇"," ")</f>
        <v xml:space="preserve"> </v>
      </c>
      <c r="AG223" s="975"/>
      <c r="AH223" s="990"/>
      <c r="AI223" s="974" t="str">
        <f>IF(AND(K223&gt;=84,$F$7&gt;0),"〇"," ")</f>
        <v xml:space="preserve"> </v>
      </c>
      <c r="AJ223" s="975"/>
      <c r="AK223" s="976"/>
      <c r="AN223" s="381"/>
      <c r="AP223" s="1001" t="s">
        <v>232</v>
      </c>
      <c r="AQ223" s="1002"/>
      <c r="AR223" s="1002"/>
      <c r="AS223" s="1002"/>
      <c r="AT223" s="1021"/>
      <c r="AU223" s="1001" t="str">
        <f>IF($F$7="","",IF($F$7=100,"100"))</f>
        <v>100</v>
      </c>
      <c r="AV223" s="1002"/>
      <c r="AW223" s="1002"/>
      <c r="AX223" s="1002"/>
      <c r="AY223" s="1002"/>
      <c r="AZ223" s="1002">
        <f>IF($F$7="","",IF($F$7=100,社会!$BL$56))</f>
        <v>0</v>
      </c>
      <c r="BA223" s="1002"/>
      <c r="BB223" s="1002"/>
      <c r="BC223" s="1002"/>
      <c r="BD223" s="1002"/>
      <c r="BE223" s="1002">
        <f t="shared" ref="BE223:BE225" si="33">AZ223</f>
        <v>0</v>
      </c>
      <c r="BF223" s="1002"/>
      <c r="BG223" s="1002"/>
      <c r="BH223" s="1002"/>
      <c r="BI223" s="1002"/>
      <c r="BJ223" s="987">
        <f>$U$7</f>
        <v>74.8</v>
      </c>
      <c r="BK223" s="987"/>
      <c r="BL223" s="987"/>
      <c r="BM223" s="987"/>
      <c r="BN223" s="988"/>
      <c r="BO223" s="989" t="str">
        <f>IF(AND(AZ223&gt;=0,AZ223&lt;=47,$F$7&gt;0),"〇"," ")</f>
        <v>〇</v>
      </c>
      <c r="BP223" s="975"/>
      <c r="BQ223" s="990"/>
      <c r="BR223" s="974" t="str">
        <f>IF(AND(AZ223&gt;=48,AZ223&lt;=65,$F$7&gt;0),"〇"," ")</f>
        <v xml:space="preserve"> </v>
      </c>
      <c r="BS223" s="975"/>
      <c r="BT223" s="990"/>
      <c r="BU223" s="974" t="str">
        <f>IF(AND(AZ223&gt;=66,AZ223&lt;=83,$F$7&gt;0),"〇"," ")</f>
        <v xml:space="preserve"> </v>
      </c>
      <c r="BV223" s="975"/>
      <c r="BW223" s="990"/>
      <c r="BX223" s="974" t="str">
        <f>IF(AND(AZ223&gt;=84,$F$7&gt;0),"〇"," ")</f>
        <v xml:space="preserve"> </v>
      </c>
      <c r="BY223" s="975"/>
      <c r="BZ223" s="976"/>
    </row>
    <row r="224" spans="1:78" ht="24" customHeight="1" x14ac:dyDescent="0.2">
      <c r="A224" s="1001" t="s">
        <v>233</v>
      </c>
      <c r="B224" s="1002"/>
      <c r="C224" s="1002"/>
      <c r="D224" s="1002"/>
      <c r="E224" s="1021"/>
      <c r="F224" s="1001" t="str">
        <f>IF($F$8="","",IF($F$8=100,"100"))</f>
        <v>100</v>
      </c>
      <c r="G224" s="1002"/>
      <c r="H224" s="1002"/>
      <c r="I224" s="1002"/>
      <c r="J224" s="1002"/>
      <c r="K224" s="1002">
        <f>IF($F$8="","",IF($F$8=100,算数!$BF$55))</f>
        <v>0</v>
      </c>
      <c r="L224" s="1002"/>
      <c r="M224" s="1002"/>
      <c r="N224" s="1002"/>
      <c r="O224" s="1002"/>
      <c r="P224" s="1002">
        <f t="shared" si="32"/>
        <v>0</v>
      </c>
      <c r="Q224" s="1002"/>
      <c r="R224" s="1002"/>
      <c r="S224" s="1002"/>
      <c r="T224" s="1002"/>
      <c r="U224" s="987">
        <f>$U$8</f>
        <v>66.5</v>
      </c>
      <c r="V224" s="987"/>
      <c r="W224" s="987"/>
      <c r="X224" s="987"/>
      <c r="Y224" s="988"/>
      <c r="Z224" s="989" t="str">
        <f>IF(AND(K224&gt;=0,K224&lt;=28,$F$8&gt;0),"〇"," ")</f>
        <v>〇</v>
      </c>
      <c r="AA224" s="975"/>
      <c r="AB224" s="990"/>
      <c r="AC224" s="974" t="str">
        <f>IF(AND(K224&gt;=29,K224&lt;=54,$F$8&gt;0),"〇"," ")</f>
        <v xml:space="preserve"> </v>
      </c>
      <c r="AD224" s="975"/>
      <c r="AE224" s="990"/>
      <c r="AF224" s="974" t="str">
        <f>IF(AND(K224&gt;=55,K224&lt;=77,$F$8&gt;0),"〇"," ")</f>
        <v xml:space="preserve"> </v>
      </c>
      <c r="AG224" s="975"/>
      <c r="AH224" s="990"/>
      <c r="AI224" s="974" t="str">
        <f>IF(AND(K224&gt;=78,$F$8&gt;0),"〇"," ")</f>
        <v xml:space="preserve"> </v>
      </c>
      <c r="AJ224" s="975"/>
      <c r="AK224" s="976"/>
      <c r="AN224" s="381"/>
      <c r="AP224" s="1001" t="s">
        <v>233</v>
      </c>
      <c r="AQ224" s="1002"/>
      <c r="AR224" s="1002"/>
      <c r="AS224" s="1002"/>
      <c r="AT224" s="1021"/>
      <c r="AU224" s="1001" t="str">
        <f>IF($F$8="","",IF($F$8=100,"100"))</f>
        <v>100</v>
      </c>
      <c r="AV224" s="1002"/>
      <c r="AW224" s="1002"/>
      <c r="AX224" s="1002"/>
      <c r="AY224" s="1002"/>
      <c r="AZ224" s="1002">
        <f>IF($F$8="","",IF($F$8=100,算数!$BF$56))</f>
        <v>0</v>
      </c>
      <c r="BA224" s="1002"/>
      <c r="BB224" s="1002"/>
      <c r="BC224" s="1002"/>
      <c r="BD224" s="1002"/>
      <c r="BE224" s="1002">
        <f t="shared" si="33"/>
        <v>0</v>
      </c>
      <c r="BF224" s="1002"/>
      <c r="BG224" s="1002"/>
      <c r="BH224" s="1002"/>
      <c r="BI224" s="1002"/>
      <c r="BJ224" s="987">
        <f>$U$8</f>
        <v>66.5</v>
      </c>
      <c r="BK224" s="987"/>
      <c r="BL224" s="987"/>
      <c r="BM224" s="987"/>
      <c r="BN224" s="988"/>
      <c r="BO224" s="989" t="str">
        <f>IF(AND(AZ224&gt;=0,AZ224&lt;=28,$F$8&gt;0),"〇"," ")</f>
        <v>〇</v>
      </c>
      <c r="BP224" s="975"/>
      <c r="BQ224" s="990"/>
      <c r="BR224" s="974" t="str">
        <f>IF(AND(AZ224&gt;=29,AZ224&lt;=54,$F$8&gt;0),"〇"," ")</f>
        <v xml:space="preserve"> </v>
      </c>
      <c r="BS224" s="975"/>
      <c r="BT224" s="990"/>
      <c r="BU224" s="974" t="str">
        <f>IF(AND(AZ224&gt;=55,AZ224&lt;=77,$F$8&gt;0),"〇"," ")</f>
        <v xml:space="preserve"> </v>
      </c>
      <c r="BV224" s="975"/>
      <c r="BW224" s="990"/>
      <c r="BX224" s="974" t="str">
        <f>IF(AND(AZ224&gt;=78,$F$8&gt;0),"〇"," ")</f>
        <v xml:space="preserve"> </v>
      </c>
      <c r="BY224" s="975"/>
      <c r="BZ224" s="976"/>
    </row>
    <row r="225" spans="1:78" ht="24" customHeight="1" thickBot="1" x14ac:dyDescent="0.25">
      <c r="A225" s="1022" t="s">
        <v>234</v>
      </c>
      <c r="B225" s="1015"/>
      <c r="C225" s="1015"/>
      <c r="D225" s="1015"/>
      <c r="E225" s="1023"/>
      <c r="F225" s="1013" t="str">
        <f>IF($F$9="","",IF($F$9=100,"100"))</f>
        <v>100</v>
      </c>
      <c r="G225" s="1014"/>
      <c r="H225" s="1014"/>
      <c r="I225" s="1014"/>
      <c r="J225" s="1014"/>
      <c r="K225" s="1015">
        <f>IF($F$9="","",IF($F$9=100,理科!$BK$55))</f>
        <v>0</v>
      </c>
      <c r="L225" s="1015"/>
      <c r="M225" s="1015"/>
      <c r="N225" s="1015"/>
      <c r="O225" s="1015"/>
      <c r="P225" s="1002">
        <f t="shared" si="32"/>
        <v>0</v>
      </c>
      <c r="Q225" s="1002"/>
      <c r="R225" s="1002"/>
      <c r="S225" s="1002"/>
      <c r="T225" s="1002"/>
      <c r="U225" s="987">
        <f>$U$9</f>
        <v>80.7</v>
      </c>
      <c r="V225" s="987"/>
      <c r="W225" s="987"/>
      <c r="X225" s="987"/>
      <c r="Y225" s="988"/>
      <c r="Z225" s="989" t="str">
        <f>IF(AND(K225&gt;=0,K225&lt;=54,$F$9&gt;0),"〇"," ")</f>
        <v>〇</v>
      </c>
      <c r="AA225" s="975"/>
      <c r="AB225" s="990"/>
      <c r="AC225" s="974" t="str">
        <f>IF(AND(K225&gt;=55,K225&lt;=72,$F$9&gt;0),"〇"," ")</f>
        <v xml:space="preserve"> </v>
      </c>
      <c r="AD225" s="975"/>
      <c r="AE225" s="990"/>
      <c r="AF225" s="974" t="str">
        <f>IF(AND(K225&gt;=73,K225&lt;=88,$F$9&gt;0),"〇"," ")</f>
        <v xml:space="preserve"> </v>
      </c>
      <c r="AG225" s="975"/>
      <c r="AH225" s="990"/>
      <c r="AI225" s="977" t="str">
        <f>IF(AND(K225&gt;=89,$F$9&gt;0),"〇"," ")</f>
        <v xml:space="preserve"> </v>
      </c>
      <c r="AJ225" s="978"/>
      <c r="AK225" s="979"/>
      <c r="AN225" s="381"/>
      <c r="AP225" s="1022" t="s">
        <v>234</v>
      </c>
      <c r="AQ225" s="1015"/>
      <c r="AR225" s="1015"/>
      <c r="AS225" s="1015"/>
      <c r="AT225" s="1023"/>
      <c r="AU225" s="1013" t="str">
        <f>IF($F$9="","",IF($F$9=100,"100"))</f>
        <v>100</v>
      </c>
      <c r="AV225" s="1014"/>
      <c r="AW225" s="1014"/>
      <c r="AX225" s="1014"/>
      <c r="AY225" s="1014"/>
      <c r="AZ225" s="1015">
        <f>IF($F$9="","",IF($F$9=100,理科!$BK$56))</f>
        <v>0</v>
      </c>
      <c r="BA225" s="1015"/>
      <c r="BB225" s="1015"/>
      <c r="BC225" s="1015"/>
      <c r="BD225" s="1015"/>
      <c r="BE225" s="1002">
        <f t="shared" si="33"/>
        <v>0</v>
      </c>
      <c r="BF225" s="1002"/>
      <c r="BG225" s="1002"/>
      <c r="BH225" s="1002"/>
      <c r="BI225" s="1002"/>
      <c r="BJ225" s="987">
        <f>$U$9</f>
        <v>80.7</v>
      </c>
      <c r="BK225" s="987"/>
      <c r="BL225" s="987"/>
      <c r="BM225" s="987"/>
      <c r="BN225" s="988"/>
      <c r="BO225" s="989" t="str">
        <f>IF(AND(AZ225&gt;=0,AZ225&lt;=54,$F$9&gt;0),"〇"," ")</f>
        <v>〇</v>
      </c>
      <c r="BP225" s="975"/>
      <c r="BQ225" s="990"/>
      <c r="BR225" s="974" t="str">
        <f>IF(AND(AZ225&gt;=55,AZ225&lt;=72,$F$9&gt;0),"〇"," ")</f>
        <v xml:space="preserve"> </v>
      </c>
      <c r="BS225" s="975"/>
      <c r="BT225" s="990"/>
      <c r="BU225" s="974" t="str">
        <f>IF(AND(AZ225&gt;=73,AZ225&lt;=88,$F$9&gt;0),"〇"," ")</f>
        <v xml:space="preserve"> </v>
      </c>
      <c r="BV225" s="975"/>
      <c r="BW225" s="990"/>
      <c r="BX225" s="977" t="str">
        <f>IF(AND(AZ225&gt;=89,$F$9&gt;0),"〇"," ")</f>
        <v xml:space="preserve"> </v>
      </c>
      <c r="BY225" s="978"/>
      <c r="BZ225" s="979"/>
    </row>
    <row r="226" spans="1:78" ht="24" customHeight="1" thickBot="1" x14ac:dyDescent="0.25">
      <c r="A226" s="1010" t="s">
        <v>235</v>
      </c>
      <c r="B226" s="1011"/>
      <c r="C226" s="1011"/>
      <c r="D226" s="1011"/>
      <c r="E226" s="1020"/>
      <c r="F226" s="1010">
        <f>SUM($F$6:$F$9)</f>
        <v>400</v>
      </c>
      <c r="G226" s="1011"/>
      <c r="H226" s="1011"/>
      <c r="I226" s="1011"/>
      <c r="J226" s="1011"/>
      <c r="K226" s="1011">
        <f>SUM(K222:K225)</f>
        <v>0</v>
      </c>
      <c r="L226" s="1011"/>
      <c r="M226" s="1011"/>
      <c r="N226" s="1011"/>
      <c r="O226" s="1011"/>
      <c r="P226" s="1012">
        <f>K226/F226*100</f>
        <v>0</v>
      </c>
      <c r="Q226" s="1012"/>
      <c r="R226" s="1012"/>
      <c r="S226" s="1012"/>
      <c r="T226" s="1012"/>
      <c r="U226" s="983"/>
      <c r="V226" s="983"/>
      <c r="W226" s="983"/>
      <c r="X226" s="983"/>
      <c r="Y226" s="980"/>
      <c r="Z226" s="984"/>
      <c r="AA226" s="983"/>
      <c r="AB226" s="983"/>
      <c r="AC226" s="983"/>
      <c r="AD226" s="983"/>
      <c r="AE226" s="983"/>
      <c r="AF226" s="983"/>
      <c r="AG226" s="983"/>
      <c r="AH226" s="980"/>
      <c r="AI226" s="980"/>
      <c r="AJ226" s="981"/>
      <c r="AK226" s="982"/>
      <c r="AN226" s="381"/>
      <c r="AP226" s="1010" t="s">
        <v>235</v>
      </c>
      <c r="AQ226" s="1011"/>
      <c r="AR226" s="1011"/>
      <c r="AS226" s="1011"/>
      <c r="AT226" s="1020"/>
      <c r="AU226" s="1010">
        <f>SUM($F$6:$F$9)</f>
        <v>400</v>
      </c>
      <c r="AV226" s="1011"/>
      <c r="AW226" s="1011"/>
      <c r="AX226" s="1011"/>
      <c r="AY226" s="1011"/>
      <c r="AZ226" s="1011">
        <f>SUM(AZ222:AZ225)</f>
        <v>0</v>
      </c>
      <c r="BA226" s="1011"/>
      <c r="BB226" s="1011"/>
      <c r="BC226" s="1011"/>
      <c r="BD226" s="1011"/>
      <c r="BE226" s="1012">
        <f>AZ226/AU226*100</f>
        <v>0</v>
      </c>
      <c r="BF226" s="1012"/>
      <c r="BG226" s="1012"/>
      <c r="BH226" s="1012"/>
      <c r="BI226" s="1012"/>
      <c r="BJ226" s="983"/>
      <c r="BK226" s="983"/>
      <c r="BL226" s="983"/>
      <c r="BM226" s="983"/>
      <c r="BN226" s="980"/>
      <c r="BO226" s="984"/>
      <c r="BP226" s="983"/>
      <c r="BQ226" s="983"/>
      <c r="BR226" s="983"/>
      <c r="BS226" s="983"/>
      <c r="BT226" s="983"/>
      <c r="BU226" s="983"/>
      <c r="BV226" s="983"/>
      <c r="BW226" s="980"/>
      <c r="BX226" s="980"/>
      <c r="BY226" s="981"/>
      <c r="BZ226" s="982"/>
    </row>
    <row r="227" spans="1:78" ht="24" customHeight="1" x14ac:dyDescent="0.2">
      <c r="A227" s="327"/>
      <c r="B227" s="327"/>
      <c r="C227" s="327"/>
      <c r="D227" s="327"/>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327"/>
      <c r="AN227" s="381"/>
    </row>
    <row r="228" spans="1:78" ht="16.2" customHeight="1" x14ac:dyDescent="0.2">
      <c r="A228" s="327"/>
      <c r="B228" s="327"/>
      <c r="C228" s="327"/>
      <c r="D228" s="327"/>
      <c r="E228" s="327"/>
      <c r="F228" s="327"/>
      <c r="G228" s="327"/>
      <c r="H228" s="327"/>
      <c r="I228" s="327"/>
      <c r="J228" s="327"/>
      <c r="K228" s="327"/>
      <c r="L228" s="327"/>
      <c r="M228" s="327"/>
      <c r="N228" s="327"/>
      <c r="O228" s="327"/>
      <c r="P228" s="327"/>
      <c r="Q228" s="327"/>
      <c r="R228" s="327"/>
      <c r="S228" s="327"/>
      <c r="T228" s="327"/>
      <c r="U228" s="327"/>
      <c r="V228" s="327"/>
      <c r="W228" s="327"/>
      <c r="X228" s="327"/>
      <c r="Y228" s="327"/>
      <c r="Z228" s="327"/>
      <c r="AA228" s="327"/>
      <c r="AB228" s="327"/>
      <c r="AC228" s="327"/>
      <c r="AD228" s="327"/>
      <c r="AE228" s="327"/>
      <c r="AF228" s="327"/>
      <c r="AG228" s="327"/>
      <c r="AH228" s="327"/>
      <c r="AI228" s="327"/>
      <c r="AJ228" s="327"/>
      <c r="AK228" s="327"/>
      <c r="AN228" s="381"/>
    </row>
    <row r="229" spans="1:78" ht="10.95" customHeight="1" x14ac:dyDescent="0.2">
      <c r="A229" s="327"/>
      <c r="B229" s="327"/>
      <c r="C229" s="327"/>
      <c r="D229" s="327"/>
      <c r="E229" s="327"/>
      <c r="F229" s="327"/>
      <c r="G229" s="327"/>
      <c r="H229" s="327"/>
      <c r="I229" s="327"/>
      <c r="J229" s="327"/>
      <c r="K229" s="327"/>
      <c r="L229" s="327"/>
      <c r="M229" s="327"/>
      <c r="N229" s="327"/>
      <c r="O229" s="327"/>
      <c r="P229" s="327"/>
      <c r="Q229" s="327"/>
      <c r="R229" s="327"/>
      <c r="S229" s="327"/>
      <c r="T229" s="327"/>
      <c r="U229" s="327"/>
      <c r="V229" s="327"/>
      <c r="W229" s="327"/>
      <c r="X229" s="327"/>
      <c r="Y229" s="327"/>
      <c r="Z229" s="327"/>
      <c r="AA229" s="327"/>
      <c r="AB229" s="327"/>
      <c r="AC229" s="327"/>
      <c r="AD229" s="327"/>
      <c r="AE229" s="327"/>
      <c r="AF229" s="327"/>
      <c r="AG229" s="327"/>
      <c r="AH229" s="327"/>
      <c r="AI229" s="327"/>
      <c r="AJ229" s="327"/>
      <c r="AK229" s="327"/>
      <c r="AN229" s="381"/>
    </row>
    <row r="230" spans="1:78" ht="12" customHeight="1" x14ac:dyDescent="0.2">
      <c r="A230" s="327"/>
      <c r="B230" s="327"/>
      <c r="C230" s="327"/>
      <c r="D230" s="327"/>
      <c r="E230" s="327"/>
      <c r="F230" s="327"/>
      <c r="G230" s="327"/>
      <c r="H230" s="327"/>
      <c r="I230" s="327"/>
      <c r="J230" s="327"/>
      <c r="K230" s="327"/>
      <c r="L230" s="327"/>
      <c r="M230" s="327"/>
      <c r="N230" s="327"/>
      <c r="O230" s="327"/>
      <c r="P230" s="327"/>
      <c r="Q230" s="327"/>
      <c r="R230" s="327"/>
      <c r="S230" s="327"/>
      <c r="T230" s="327"/>
      <c r="U230" s="327"/>
      <c r="V230" s="327"/>
      <c r="W230" s="327"/>
      <c r="X230" s="327"/>
      <c r="Y230" s="327"/>
      <c r="Z230" s="327"/>
      <c r="AA230" s="327"/>
      <c r="AB230" s="327"/>
      <c r="AC230" s="327"/>
      <c r="AD230" s="327"/>
      <c r="AE230" s="327"/>
      <c r="AF230" s="327"/>
      <c r="AG230" s="327"/>
      <c r="AH230" s="327"/>
      <c r="AI230" s="327"/>
      <c r="AJ230" s="327"/>
      <c r="AK230" s="327"/>
      <c r="AN230" s="381"/>
    </row>
    <row r="231" spans="1:78" ht="33.6" customHeight="1" x14ac:dyDescent="0.2">
      <c r="A231" s="382"/>
      <c r="B231" s="382"/>
      <c r="C231" s="382"/>
      <c r="D231" s="382"/>
      <c r="E231" s="382"/>
      <c r="F231" s="382"/>
      <c r="G231" s="382"/>
      <c r="H231" s="382"/>
      <c r="I231" s="382"/>
      <c r="J231" s="382"/>
      <c r="K231" s="382"/>
      <c r="L231" s="382"/>
      <c r="M231" s="382"/>
      <c r="N231" s="382"/>
      <c r="O231" s="382"/>
      <c r="P231" s="382"/>
      <c r="Q231" s="382"/>
      <c r="R231" s="382"/>
      <c r="S231" s="382"/>
      <c r="T231" s="382"/>
      <c r="U231" s="382"/>
      <c r="V231" s="382"/>
      <c r="W231" s="382"/>
      <c r="X231" s="382"/>
      <c r="Y231" s="382"/>
      <c r="Z231" s="382"/>
      <c r="AA231" s="382"/>
      <c r="AB231" s="382"/>
      <c r="AC231" s="382"/>
      <c r="AD231" s="382"/>
      <c r="AE231" s="382"/>
      <c r="AF231" s="382"/>
      <c r="AG231" s="382"/>
      <c r="AH231" s="382"/>
      <c r="AI231" s="382"/>
      <c r="AJ231" s="382"/>
      <c r="AK231" s="382"/>
      <c r="AL231" s="383"/>
      <c r="AM231" s="383"/>
      <c r="AN231" s="384"/>
      <c r="AO231" s="383"/>
      <c r="AP231" s="383"/>
      <c r="AQ231" s="383"/>
      <c r="AR231" s="383"/>
      <c r="AS231" s="383"/>
      <c r="AT231" s="383"/>
      <c r="AU231" s="383"/>
      <c r="AV231" s="383"/>
      <c r="AW231" s="383"/>
      <c r="AX231" s="383"/>
      <c r="AY231" s="383"/>
      <c r="AZ231" s="383"/>
      <c r="BA231" s="383"/>
      <c r="BB231" s="383"/>
      <c r="BC231" s="383"/>
      <c r="BD231" s="383"/>
      <c r="BE231" s="383"/>
      <c r="BF231" s="383"/>
      <c r="BG231" s="383"/>
      <c r="BH231" s="383"/>
      <c r="BI231" s="383"/>
      <c r="BJ231" s="383"/>
      <c r="BK231" s="383"/>
      <c r="BL231" s="383"/>
      <c r="BM231" s="383"/>
      <c r="BN231" s="383"/>
      <c r="BO231" s="383"/>
      <c r="BP231" s="383"/>
      <c r="BQ231" s="383"/>
      <c r="BR231" s="383"/>
      <c r="BS231" s="383"/>
      <c r="BT231" s="383"/>
      <c r="BU231" s="383"/>
      <c r="BV231" s="383"/>
      <c r="BW231" s="383"/>
      <c r="BX231" s="383"/>
      <c r="BY231" s="383"/>
      <c r="BZ231" s="383"/>
    </row>
    <row r="232" spans="1:78" ht="19.8" x14ac:dyDescent="0.2">
      <c r="A232" s="327"/>
      <c r="B232" s="965" t="s">
        <v>220</v>
      </c>
      <c r="C232" s="965"/>
      <c r="D232" s="965"/>
      <c r="E232" s="965"/>
      <c r="F232" s="965"/>
      <c r="G232" s="965"/>
      <c r="H232" s="965"/>
      <c r="I232" s="965"/>
      <c r="J232" s="965"/>
      <c r="K232" s="965"/>
      <c r="L232" s="965"/>
      <c r="M232" s="965"/>
      <c r="N232" s="965"/>
      <c r="O232" s="965"/>
      <c r="P232" s="965"/>
      <c r="Q232" s="965"/>
      <c r="R232" s="965"/>
      <c r="S232" s="327"/>
      <c r="T232" s="327"/>
      <c r="U232" s="327"/>
      <c r="V232" s="327"/>
      <c r="W232" s="327"/>
      <c r="X232" s="327"/>
      <c r="Y232" s="327"/>
      <c r="Z232" s="327"/>
      <c r="AA232" s="327"/>
      <c r="AB232" s="327"/>
      <c r="AC232" s="327"/>
      <c r="AD232" s="327"/>
      <c r="AE232" s="327"/>
      <c r="AF232" s="327"/>
      <c r="AG232" s="327"/>
      <c r="AH232" s="327"/>
      <c r="AI232" s="327"/>
      <c r="AJ232" s="327"/>
      <c r="AK232" s="327"/>
      <c r="AN232" s="381"/>
      <c r="AP232" s="327"/>
      <c r="AQ232" s="965" t="s">
        <v>220</v>
      </c>
      <c r="AR232" s="965"/>
      <c r="AS232" s="965"/>
      <c r="AT232" s="965"/>
      <c r="AU232" s="965"/>
      <c r="AV232" s="965"/>
      <c r="AW232" s="965"/>
      <c r="AX232" s="965"/>
      <c r="AY232" s="965"/>
      <c r="AZ232" s="965"/>
      <c r="BA232" s="965"/>
      <c r="BB232" s="965"/>
      <c r="BC232" s="965"/>
      <c r="BD232" s="965"/>
      <c r="BE232" s="965"/>
      <c r="BF232" s="965"/>
      <c r="BG232" s="965"/>
      <c r="BH232" s="327"/>
      <c r="BI232" s="327"/>
      <c r="BJ232" s="327"/>
      <c r="BK232" s="327"/>
      <c r="BL232" s="327"/>
      <c r="BM232" s="327"/>
      <c r="BN232" s="327"/>
      <c r="BO232" s="327"/>
      <c r="BP232" s="327"/>
      <c r="BQ232" s="327"/>
      <c r="BR232" s="327"/>
      <c r="BS232" s="327"/>
      <c r="BT232" s="327"/>
      <c r="BU232" s="327"/>
      <c r="BV232" s="327"/>
      <c r="BW232" s="327"/>
    </row>
    <row r="233" spans="1:78" ht="21.6" customHeight="1" x14ac:dyDescent="0.2">
      <c r="A233" s="965"/>
      <c r="B233" s="965"/>
      <c r="C233" s="327"/>
      <c r="D233" s="327"/>
      <c r="E233" s="327"/>
      <c r="F233" s="327"/>
      <c r="G233" s="327"/>
      <c r="H233" s="327"/>
      <c r="I233" s="327"/>
      <c r="J233" s="327"/>
      <c r="K233" s="1025" t="s">
        <v>221</v>
      </c>
      <c r="L233" s="1025"/>
      <c r="M233" s="1025"/>
      <c r="N233" s="1025"/>
      <c r="O233" s="1025"/>
      <c r="P233" s="1025"/>
      <c r="Q233" s="1025"/>
      <c r="R233" s="1025"/>
      <c r="S233" s="1025"/>
      <c r="T233" s="1025"/>
      <c r="U233" s="1025"/>
      <c r="V233" s="1025"/>
      <c r="W233" s="327"/>
      <c r="X233" s="327"/>
      <c r="Y233" s="327"/>
      <c r="Z233" s="327"/>
      <c r="AA233" s="327"/>
      <c r="AB233" s="327"/>
      <c r="AC233" s="327"/>
      <c r="AD233" s="327"/>
      <c r="AE233" s="327"/>
      <c r="AF233" s="327"/>
      <c r="AG233" s="327"/>
      <c r="AH233" s="327"/>
      <c r="AI233" s="327"/>
      <c r="AJ233" s="327"/>
      <c r="AK233" s="327"/>
      <c r="AN233" s="381"/>
      <c r="AP233" s="965"/>
      <c r="AQ233" s="965"/>
      <c r="AR233" s="327"/>
      <c r="AS233" s="327"/>
      <c r="AT233" s="327"/>
      <c r="AU233" s="327"/>
      <c r="AV233" s="327"/>
      <c r="AW233" s="327"/>
      <c r="AX233" s="327"/>
      <c r="AY233" s="327"/>
      <c r="AZ233" s="1025" t="s">
        <v>221</v>
      </c>
      <c r="BA233" s="1025"/>
      <c r="BB233" s="1025"/>
      <c r="BC233" s="1025"/>
      <c r="BD233" s="1025"/>
      <c r="BE233" s="1025"/>
      <c r="BF233" s="1025"/>
      <c r="BG233" s="1025"/>
      <c r="BH233" s="1025"/>
      <c r="BI233" s="1025"/>
      <c r="BJ233" s="1025"/>
      <c r="BK233" s="1025"/>
      <c r="BL233" s="327"/>
      <c r="BM233" s="327"/>
      <c r="BN233" s="327"/>
      <c r="BO233" s="327"/>
      <c r="BP233" s="327"/>
      <c r="BQ233" s="327"/>
      <c r="BR233" s="327"/>
      <c r="BS233" s="327"/>
      <c r="BT233" s="327"/>
      <c r="BU233" s="327"/>
      <c r="BV233" s="327"/>
      <c r="BW233" s="327"/>
    </row>
    <row r="234" spans="1:78" ht="24" customHeight="1" thickBot="1" x14ac:dyDescent="0.25">
      <c r="A234" s="330"/>
      <c r="B234" s="330"/>
      <c r="C234" s="330"/>
      <c r="D234" s="330"/>
      <c r="E234" s="330"/>
      <c r="F234" s="330"/>
      <c r="G234" s="330"/>
      <c r="H234" s="330"/>
      <c r="I234" s="330"/>
      <c r="J234" s="330"/>
      <c r="K234" s="330"/>
      <c r="L234" s="985" t="s">
        <v>236</v>
      </c>
      <c r="M234" s="985"/>
      <c r="N234" s="985"/>
      <c r="O234" s="985">
        <f>$O$3</f>
        <v>1</v>
      </c>
      <c r="P234" s="985"/>
      <c r="Q234" s="379" t="s">
        <v>222</v>
      </c>
      <c r="R234" s="380"/>
      <c r="S234" s="985">
        <f>国語!$A$57</f>
        <v>35</v>
      </c>
      <c r="T234" s="985"/>
      <c r="U234" s="379" t="s">
        <v>223</v>
      </c>
      <c r="V234" s="380"/>
      <c r="W234" s="985" t="s">
        <v>224</v>
      </c>
      <c r="X234" s="985"/>
      <c r="Y234" s="985"/>
      <c r="Z234" s="135"/>
      <c r="AA234" s="986">
        <f>国語!$B$57</f>
        <v>0</v>
      </c>
      <c r="AB234" s="986"/>
      <c r="AC234" s="986"/>
      <c r="AD234" s="986"/>
      <c r="AE234" s="986"/>
      <c r="AF234" s="986"/>
      <c r="AG234" s="986"/>
      <c r="AH234" s="986"/>
      <c r="AI234" s="403"/>
      <c r="AJ234" s="403"/>
      <c r="AK234" s="403"/>
      <c r="AN234" s="381"/>
      <c r="AP234" s="330"/>
      <c r="AQ234" s="330"/>
      <c r="AR234" s="330"/>
      <c r="AS234" s="330"/>
      <c r="AT234" s="330"/>
      <c r="AU234" s="330"/>
      <c r="AV234" s="330"/>
      <c r="AW234" s="330"/>
      <c r="AX234" s="330"/>
      <c r="AY234" s="330"/>
      <c r="AZ234" s="330"/>
      <c r="BA234" s="985" t="s">
        <v>236</v>
      </c>
      <c r="BB234" s="985"/>
      <c r="BC234" s="985"/>
      <c r="BD234" s="985">
        <f>$O$3</f>
        <v>1</v>
      </c>
      <c r="BE234" s="985"/>
      <c r="BF234" s="379" t="s">
        <v>222</v>
      </c>
      <c r="BG234" s="380"/>
      <c r="BH234" s="985">
        <f>国語!$A$58</f>
        <v>36</v>
      </c>
      <c r="BI234" s="985"/>
      <c r="BJ234" s="379" t="s">
        <v>223</v>
      </c>
      <c r="BK234" s="380"/>
      <c r="BL234" s="985" t="s">
        <v>224</v>
      </c>
      <c r="BM234" s="985"/>
      <c r="BN234" s="985"/>
      <c r="BO234" s="135"/>
      <c r="BP234" s="986">
        <f>国語!$B$58</f>
        <v>0</v>
      </c>
      <c r="BQ234" s="986"/>
      <c r="BR234" s="986"/>
      <c r="BS234" s="986"/>
      <c r="BT234" s="986"/>
      <c r="BU234" s="986"/>
      <c r="BV234" s="986"/>
      <c r="BW234" s="986"/>
    </row>
    <row r="235" spans="1:78" ht="15.6" customHeight="1" x14ac:dyDescent="0.2">
      <c r="A235" s="991" t="s">
        <v>225</v>
      </c>
      <c r="B235" s="992"/>
      <c r="C235" s="992"/>
      <c r="D235" s="992"/>
      <c r="E235" s="996"/>
      <c r="F235" s="991" t="s">
        <v>240</v>
      </c>
      <c r="G235" s="992"/>
      <c r="H235" s="992"/>
      <c r="I235" s="992"/>
      <c r="J235" s="992"/>
      <c r="K235" s="995" t="s">
        <v>226</v>
      </c>
      <c r="L235" s="995"/>
      <c r="M235" s="995"/>
      <c r="N235" s="995"/>
      <c r="O235" s="995"/>
      <c r="P235" s="995" t="s">
        <v>226</v>
      </c>
      <c r="Q235" s="995"/>
      <c r="R235" s="995"/>
      <c r="S235" s="995"/>
      <c r="T235" s="995"/>
      <c r="U235" s="992" t="s">
        <v>227</v>
      </c>
      <c r="V235" s="992"/>
      <c r="W235" s="992"/>
      <c r="X235" s="992"/>
      <c r="Y235" s="996"/>
      <c r="Z235" s="997" t="s">
        <v>228</v>
      </c>
      <c r="AA235" s="992"/>
      <c r="AB235" s="992"/>
      <c r="AC235" s="968" t="s">
        <v>342</v>
      </c>
      <c r="AD235" s="969"/>
      <c r="AE235" s="970"/>
      <c r="AF235" s="992" t="s">
        <v>229</v>
      </c>
      <c r="AG235" s="992"/>
      <c r="AH235" s="996"/>
      <c r="AI235" s="996" t="s">
        <v>316</v>
      </c>
      <c r="AJ235" s="1004"/>
      <c r="AK235" s="1005"/>
      <c r="AN235" s="381"/>
      <c r="AP235" s="991" t="s">
        <v>225</v>
      </c>
      <c r="AQ235" s="992"/>
      <c r="AR235" s="992"/>
      <c r="AS235" s="992"/>
      <c r="AT235" s="996"/>
      <c r="AU235" s="991" t="s">
        <v>240</v>
      </c>
      <c r="AV235" s="992"/>
      <c r="AW235" s="992"/>
      <c r="AX235" s="992"/>
      <c r="AY235" s="992"/>
      <c r="AZ235" s="995" t="s">
        <v>226</v>
      </c>
      <c r="BA235" s="995"/>
      <c r="BB235" s="995"/>
      <c r="BC235" s="995"/>
      <c r="BD235" s="995"/>
      <c r="BE235" s="995" t="s">
        <v>226</v>
      </c>
      <c r="BF235" s="995"/>
      <c r="BG235" s="995"/>
      <c r="BH235" s="995"/>
      <c r="BI235" s="995"/>
      <c r="BJ235" s="992" t="s">
        <v>227</v>
      </c>
      <c r="BK235" s="992"/>
      <c r="BL235" s="992"/>
      <c r="BM235" s="992"/>
      <c r="BN235" s="996"/>
      <c r="BO235" s="997" t="s">
        <v>228</v>
      </c>
      <c r="BP235" s="992"/>
      <c r="BQ235" s="992"/>
      <c r="BR235" s="968" t="s">
        <v>342</v>
      </c>
      <c r="BS235" s="969"/>
      <c r="BT235" s="970"/>
      <c r="BU235" s="992" t="s">
        <v>229</v>
      </c>
      <c r="BV235" s="992"/>
      <c r="BW235" s="996"/>
      <c r="BX235" s="996" t="s">
        <v>316</v>
      </c>
      <c r="BY235" s="1004"/>
      <c r="BZ235" s="1005"/>
    </row>
    <row r="236" spans="1:78" ht="15.6" customHeight="1" thickBot="1" x14ac:dyDescent="0.25">
      <c r="A236" s="993"/>
      <c r="B236" s="994"/>
      <c r="C236" s="994"/>
      <c r="D236" s="994"/>
      <c r="E236" s="1003"/>
      <c r="F236" s="993"/>
      <c r="G236" s="994"/>
      <c r="H236" s="994"/>
      <c r="I236" s="994"/>
      <c r="J236" s="994"/>
      <c r="K236" s="994" t="s">
        <v>29</v>
      </c>
      <c r="L236" s="994"/>
      <c r="M236" s="994"/>
      <c r="N236" s="994"/>
      <c r="O236" s="994"/>
      <c r="P236" s="994" t="s">
        <v>239</v>
      </c>
      <c r="Q236" s="994"/>
      <c r="R236" s="994"/>
      <c r="S236" s="994"/>
      <c r="T236" s="994"/>
      <c r="U236" s="994" t="s">
        <v>239</v>
      </c>
      <c r="V236" s="994"/>
      <c r="W236" s="994"/>
      <c r="X236" s="994"/>
      <c r="Y236" s="1003"/>
      <c r="Z236" s="1024" t="s">
        <v>230</v>
      </c>
      <c r="AA236" s="994"/>
      <c r="AB236" s="994"/>
      <c r="AC236" s="971" t="s">
        <v>229</v>
      </c>
      <c r="AD236" s="972"/>
      <c r="AE236" s="973"/>
      <c r="AF236" s="994"/>
      <c r="AG236" s="994"/>
      <c r="AH236" s="1003"/>
      <c r="AI236" s="1007" t="s">
        <v>229</v>
      </c>
      <c r="AJ236" s="1008"/>
      <c r="AK236" s="1009"/>
      <c r="AN236" s="381"/>
      <c r="AP236" s="993"/>
      <c r="AQ236" s="994"/>
      <c r="AR236" s="994"/>
      <c r="AS236" s="994"/>
      <c r="AT236" s="1003"/>
      <c r="AU236" s="993"/>
      <c r="AV236" s="994"/>
      <c r="AW236" s="994"/>
      <c r="AX236" s="994"/>
      <c r="AY236" s="994"/>
      <c r="AZ236" s="994" t="s">
        <v>29</v>
      </c>
      <c r="BA236" s="994"/>
      <c r="BB236" s="994"/>
      <c r="BC236" s="994"/>
      <c r="BD236" s="994"/>
      <c r="BE236" s="994" t="s">
        <v>239</v>
      </c>
      <c r="BF236" s="994"/>
      <c r="BG236" s="994"/>
      <c r="BH236" s="994"/>
      <c r="BI236" s="994"/>
      <c r="BJ236" s="994" t="s">
        <v>239</v>
      </c>
      <c r="BK236" s="994"/>
      <c r="BL236" s="994"/>
      <c r="BM236" s="994"/>
      <c r="BN236" s="1003"/>
      <c r="BO236" s="1024" t="s">
        <v>230</v>
      </c>
      <c r="BP236" s="994"/>
      <c r="BQ236" s="994"/>
      <c r="BR236" s="971" t="s">
        <v>229</v>
      </c>
      <c r="BS236" s="972"/>
      <c r="BT236" s="973"/>
      <c r="BU236" s="994"/>
      <c r="BV236" s="994"/>
      <c r="BW236" s="1003"/>
      <c r="BX236" s="1007" t="s">
        <v>229</v>
      </c>
      <c r="BY236" s="1008"/>
      <c r="BZ236" s="1009"/>
    </row>
    <row r="237" spans="1:78" ht="24" customHeight="1" x14ac:dyDescent="0.2">
      <c r="A237" s="966" t="s">
        <v>231</v>
      </c>
      <c r="B237" s="1016"/>
      <c r="C237" s="1016"/>
      <c r="D237" s="1016"/>
      <c r="E237" s="962"/>
      <c r="F237" s="966" t="str">
        <f>IF($F$6="","",IF($F$6=100,"100"))</f>
        <v>100</v>
      </c>
      <c r="G237" s="1016"/>
      <c r="H237" s="1016"/>
      <c r="I237" s="1016"/>
      <c r="J237" s="1016"/>
      <c r="K237" s="1016">
        <f>IF($F$6="","",IF($F$6=100,国語!$BI$57))</f>
        <v>0</v>
      </c>
      <c r="L237" s="1016"/>
      <c r="M237" s="1016"/>
      <c r="N237" s="1016"/>
      <c r="O237" s="1016"/>
      <c r="P237" s="1016">
        <f>K237</f>
        <v>0</v>
      </c>
      <c r="Q237" s="1016"/>
      <c r="R237" s="1016"/>
      <c r="S237" s="1016"/>
      <c r="T237" s="1016"/>
      <c r="U237" s="1017">
        <f>$U$6</f>
        <v>59.9</v>
      </c>
      <c r="V237" s="1017"/>
      <c r="W237" s="1017"/>
      <c r="X237" s="1017"/>
      <c r="Y237" s="1018"/>
      <c r="Z237" s="1019" t="str">
        <f>IF(AND(K237&gt;=0,K237&lt;=30,$F$6&gt;0),"〇"," ")</f>
        <v>〇</v>
      </c>
      <c r="AA237" s="999"/>
      <c r="AB237" s="1000"/>
      <c r="AC237" s="998" t="str">
        <f>IF(AND(K237&gt;=31,K237&lt;=50,$F$6&gt;0),"〇"," ")</f>
        <v xml:space="preserve"> </v>
      </c>
      <c r="AD237" s="999"/>
      <c r="AE237" s="1000"/>
      <c r="AF237" s="998" t="str">
        <f>IF(AND(K237&gt;=51,K237&lt;=68,$F$6&gt;0),"〇"," ")</f>
        <v xml:space="preserve"> </v>
      </c>
      <c r="AG237" s="999"/>
      <c r="AH237" s="1000"/>
      <c r="AI237" s="998" t="str">
        <f>IF(AND(K237&gt;=69,$F$6&gt;0),"〇"," ")</f>
        <v xml:space="preserve"> </v>
      </c>
      <c r="AJ237" s="999"/>
      <c r="AK237" s="1006"/>
      <c r="AN237" s="381"/>
      <c r="AP237" s="966" t="s">
        <v>231</v>
      </c>
      <c r="AQ237" s="1016"/>
      <c r="AR237" s="1016"/>
      <c r="AS237" s="1016"/>
      <c r="AT237" s="962"/>
      <c r="AU237" s="966" t="str">
        <f>IF($F$6="","",IF($F$6=100,"100"))</f>
        <v>100</v>
      </c>
      <c r="AV237" s="1016"/>
      <c r="AW237" s="1016"/>
      <c r="AX237" s="1016"/>
      <c r="AY237" s="1016"/>
      <c r="AZ237" s="1016">
        <f>IF($F$6="","",IF($F$6=100,国語!$BI$58))</f>
        <v>0</v>
      </c>
      <c r="BA237" s="1016"/>
      <c r="BB237" s="1016"/>
      <c r="BC237" s="1016"/>
      <c r="BD237" s="1016"/>
      <c r="BE237" s="1016">
        <f>AZ237</f>
        <v>0</v>
      </c>
      <c r="BF237" s="1016"/>
      <c r="BG237" s="1016"/>
      <c r="BH237" s="1016"/>
      <c r="BI237" s="1016"/>
      <c r="BJ237" s="1017">
        <f>$U$6</f>
        <v>59.9</v>
      </c>
      <c r="BK237" s="1017"/>
      <c r="BL237" s="1017"/>
      <c r="BM237" s="1017"/>
      <c r="BN237" s="1018"/>
      <c r="BO237" s="1019" t="str">
        <f>IF(AND(AZ237&gt;=0,AZ237&lt;=30,$F$6&gt;0),"〇"," ")</f>
        <v>〇</v>
      </c>
      <c r="BP237" s="999"/>
      <c r="BQ237" s="1000"/>
      <c r="BR237" s="998" t="str">
        <f>IF(AND(AZ237&gt;=31,AZ237&lt;=50,$F$6&gt;0),"〇"," ")</f>
        <v xml:space="preserve"> </v>
      </c>
      <c r="BS237" s="999"/>
      <c r="BT237" s="1000"/>
      <c r="BU237" s="998" t="str">
        <f>IF(AND(AZ237&gt;=51,AZ237&lt;=68,$F$6&gt;0),"〇"," ")</f>
        <v xml:space="preserve"> </v>
      </c>
      <c r="BV237" s="999"/>
      <c r="BW237" s="1000"/>
      <c r="BX237" s="998" t="str">
        <f>IF(AND(AZ237&gt;=69,$F$6&gt;0),"〇"," ")</f>
        <v xml:space="preserve"> </v>
      </c>
      <c r="BY237" s="999"/>
      <c r="BZ237" s="1006"/>
    </row>
    <row r="238" spans="1:78" ht="24" customHeight="1" x14ac:dyDescent="0.2">
      <c r="A238" s="1001" t="s">
        <v>232</v>
      </c>
      <c r="B238" s="1002"/>
      <c r="C238" s="1002"/>
      <c r="D238" s="1002"/>
      <c r="E238" s="1021"/>
      <c r="F238" s="1001" t="str">
        <f>IF($F$7="","",IF($F$7=100,"100"))</f>
        <v>100</v>
      </c>
      <c r="G238" s="1002"/>
      <c r="H238" s="1002"/>
      <c r="I238" s="1002"/>
      <c r="J238" s="1002"/>
      <c r="K238" s="1002">
        <f>IF($F$7="","",IF($F$7=100,社会!$BL$57))</f>
        <v>0</v>
      </c>
      <c r="L238" s="1002"/>
      <c r="M238" s="1002"/>
      <c r="N238" s="1002"/>
      <c r="O238" s="1002"/>
      <c r="P238" s="1002">
        <f t="shared" ref="P238:P240" si="34">K238</f>
        <v>0</v>
      </c>
      <c r="Q238" s="1002"/>
      <c r="R238" s="1002"/>
      <c r="S238" s="1002"/>
      <c r="T238" s="1002"/>
      <c r="U238" s="987">
        <f>$U$7</f>
        <v>74.8</v>
      </c>
      <c r="V238" s="987"/>
      <c r="W238" s="987"/>
      <c r="X238" s="987"/>
      <c r="Y238" s="988"/>
      <c r="Z238" s="989" t="str">
        <f>IF(AND(K238&gt;=0,K238&lt;=47,$F$7&gt;0),"〇"," ")</f>
        <v>〇</v>
      </c>
      <c r="AA238" s="975"/>
      <c r="AB238" s="990"/>
      <c r="AC238" s="974" t="str">
        <f>IF(AND(K238&gt;=48,K238&lt;=65,$F$7&gt;0),"〇"," ")</f>
        <v xml:space="preserve"> </v>
      </c>
      <c r="AD238" s="975"/>
      <c r="AE238" s="990"/>
      <c r="AF238" s="974" t="str">
        <f>IF(AND(K238&gt;=66,K238&lt;=83,$F$7&gt;0),"〇"," ")</f>
        <v xml:space="preserve"> </v>
      </c>
      <c r="AG238" s="975"/>
      <c r="AH238" s="990"/>
      <c r="AI238" s="974" t="str">
        <f>IF(AND(K238&gt;=84,$F$7&gt;0),"〇"," ")</f>
        <v xml:space="preserve"> </v>
      </c>
      <c r="AJ238" s="975"/>
      <c r="AK238" s="976"/>
      <c r="AN238" s="381"/>
      <c r="AP238" s="1001" t="s">
        <v>232</v>
      </c>
      <c r="AQ238" s="1002"/>
      <c r="AR238" s="1002"/>
      <c r="AS238" s="1002"/>
      <c r="AT238" s="1021"/>
      <c r="AU238" s="1001" t="str">
        <f>IF($F$7="","",IF($F$7=100,"100"))</f>
        <v>100</v>
      </c>
      <c r="AV238" s="1002"/>
      <c r="AW238" s="1002"/>
      <c r="AX238" s="1002"/>
      <c r="AY238" s="1002"/>
      <c r="AZ238" s="1002">
        <f>IF($F$7="","",IF($F$7=100,社会!$BL$58))</f>
        <v>0</v>
      </c>
      <c r="BA238" s="1002"/>
      <c r="BB238" s="1002"/>
      <c r="BC238" s="1002"/>
      <c r="BD238" s="1002"/>
      <c r="BE238" s="1002">
        <f t="shared" ref="BE238:BE240" si="35">AZ238</f>
        <v>0</v>
      </c>
      <c r="BF238" s="1002"/>
      <c r="BG238" s="1002"/>
      <c r="BH238" s="1002"/>
      <c r="BI238" s="1002"/>
      <c r="BJ238" s="987">
        <f>$U$7</f>
        <v>74.8</v>
      </c>
      <c r="BK238" s="987"/>
      <c r="BL238" s="987"/>
      <c r="BM238" s="987"/>
      <c r="BN238" s="988"/>
      <c r="BO238" s="989" t="str">
        <f>IF(AND(AZ238&gt;=0,AZ238&lt;=47,$F$7&gt;0),"〇"," ")</f>
        <v>〇</v>
      </c>
      <c r="BP238" s="975"/>
      <c r="BQ238" s="990"/>
      <c r="BR238" s="974" t="str">
        <f>IF(AND(AZ238&gt;=48,AZ238&lt;=65,$F$7&gt;0),"〇"," ")</f>
        <v xml:space="preserve"> </v>
      </c>
      <c r="BS238" s="975"/>
      <c r="BT238" s="990"/>
      <c r="BU238" s="974" t="str">
        <f>IF(AND(AZ238&gt;=66,AZ238&lt;=83,$F$7&gt;0),"〇"," ")</f>
        <v xml:space="preserve"> </v>
      </c>
      <c r="BV238" s="975"/>
      <c r="BW238" s="990"/>
      <c r="BX238" s="974" t="str">
        <f>IF(AND(AZ238&gt;=84,$F$7&gt;0),"〇"," ")</f>
        <v xml:space="preserve"> </v>
      </c>
      <c r="BY238" s="975"/>
      <c r="BZ238" s="976"/>
    </row>
    <row r="239" spans="1:78" ht="24" customHeight="1" x14ac:dyDescent="0.2">
      <c r="A239" s="1001" t="s">
        <v>233</v>
      </c>
      <c r="B239" s="1002"/>
      <c r="C239" s="1002"/>
      <c r="D239" s="1002"/>
      <c r="E239" s="1021"/>
      <c r="F239" s="1001" t="str">
        <f>IF($F$8="","",IF($F$8=100,"100"))</f>
        <v>100</v>
      </c>
      <c r="G239" s="1002"/>
      <c r="H239" s="1002"/>
      <c r="I239" s="1002"/>
      <c r="J239" s="1002"/>
      <c r="K239" s="1002">
        <f>IF($F$8="","",IF($F$8=100,算数!$BF$57))</f>
        <v>0</v>
      </c>
      <c r="L239" s="1002"/>
      <c r="M239" s="1002"/>
      <c r="N239" s="1002"/>
      <c r="O239" s="1002"/>
      <c r="P239" s="1002">
        <f t="shared" si="34"/>
        <v>0</v>
      </c>
      <c r="Q239" s="1002"/>
      <c r="R239" s="1002"/>
      <c r="S239" s="1002"/>
      <c r="T239" s="1002"/>
      <c r="U239" s="987">
        <f>$U$8</f>
        <v>66.5</v>
      </c>
      <c r="V239" s="987"/>
      <c r="W239" s="987"/>
      <c r="X239" s="987"/>
      <c r="Y239" s="988"/>
      <c r="Z239" s="989" t="str">
        <f>IF(AND(K239&gt;=0,K239&lt;=28,$F$8&gt;0),"〇"," ")</f>
        <v>〇</v>
      </c>
      <c r="AA239" s="975"/>
      <c r="AB239" s="990"/>
      <c r="AC239" s="974" t="str">
        <f>IF(AND(K239&gt;=29,K239&lt;=54,$F$8&gt;0),"〇"," ")</f>
        <v xml:space="preserve"> </v>
      </c>
      <c r="AD239" s="975"/>
      <c r="AE239" s="990"/>
      <c r="AF239" s="974" t="str">
        <f>IF(AND(K239&gt;=55,K239&lt;=77,$F$8&gt;0),"〇"," ")</f>
        <v xml:space="preserve"> </v>
      </c>
      <c r="AG239" s="975"/>
      <c r="AH239" s="990"/>
      <c r="AI239" s="974" t="str">
        <f>IF(AND(K239&gt;=78,$F$8&gt;0),"〇"," ")</f>
        <v xml:space="preserve"> </v>
      </c>
      <c r="AJ239" s="975"/>
      <c r="AK239" s="976"/>
      <c r="AN239" s="381"/>
      <c r="AP239" s="1001" t="s">
        <v>233</v>
      </c>
      <c r="AQ239" s="1002"/>
      <c r="AR239" s="1002"/>
      <c r="AS239" s="1002"/>
      <c r="AT239" s="1021"/>
      <c r="AU239" s="1001" t="str">
        <f>IF($F$8="","",IF($F$8=100,"100"))</f>
        <v>100</v>
      </c>
      <c r="AV239" s="1002"/>
      <c r="AW239" s="1002"/>
      <c r="AX239" s="1002"/>
      <c r="AY239" s="1002"/>
      <c r="AZ239" s="1002">
        <f>IF($F$8="","",IF($F$8=100,算数!$BF$58))</f>
        <v>0</v>
      </c>
      <c r="BA239" s="1002"/>
      <c r="BB239" s="1002"/>
      <c r="BC239" s="1002"/>
      <c r="BD239" s="1002"/>
      <c r="BE239" s="1002">
        <f t="shared" si="35"/>
        <v>0</v>
      </c>
      <c r="BF239" s="1002"/>
      <c r="BG239" s="1002"/>
      <c r="BH239" s="1002"/>
      <c r="BI239" s="1002"/>
      <c r="BJ239" s="987">
        <f>$U$8</f>
        <v>66.5</v>
      </c>
      <c r="BK239" s="987"/>
      <c r="BL239" s="987"/>
      <c r="BM239" s="987"/>
      <c r="BN239" s="988"/>
      <c r="BO239" s="989" t="str">
        <f>IF(AND(AZ239&gt;=0,AZ239&lt;=28,$F$8&gt;0),"〇"," ")</f>
        <v>〇</v>
      </c>
      <c r="BP239" s="975"/>
      <c r="BQ239" s="990"/>
      <c r="BR239" s="974" t="str">
        <f>IF(AND(AZ239&gt;=29,AZ239&lt;=54,$F$8&gt;0),"〇"," ")</f>
        <v xml:space="preserve"> </v>
      </c>
      <c r="BS239" s="975"/>
      <c r="BT239" s="990"/>
      <c r="BU239" s="974" t="str">
        <f>IF(AND(AZ239&gt;=55,AZ239&lt;=77,$F$8&gt;0),"〇"," ")</f>
        <v xml:space="preserve"> </v>
      </c>
      <c r="BV239" s="975"/>
      <c r="BW239" s="990"/>
      <c r="BX239" s="974" t="str">
        <f>IF(AND(AZ239&gt;=78,$F$8&gt;0),"〇"," ")</f>
        <v xml:space="preserve"> </v>
      </c>
      <c r="BY239" s="975"/>
      <c r="BZ239" s="976"/>
    </row>
    <row r="240" spans="1:78" ht="24" customHeight="1" thickBot="1" x14ac:dyDescent="0.25">
      <c r="A240" s="1022" t="s">
        <v>234</v>
      </c>
      <c r="B240" s="1015"/>
      <c r="C240" s="1015"/>
      <c r="D240" s="1015"/>
      <c r="E240" s="1023"/>
      <c r="F240" s="1001" t="str">
        <f>IF($F$9="","",IF($F$9=100,"100"))</f>
        <v>100</v>
      </c>
      <c r="G240" s="1002"/>
      <c r="H240" s="1002"/>
      <c r="I240" s="1002"/>
      <c r="J240" s="1002"/>
      <c r="K240" s="1015">
        <f>IF($F$9="","",IF($F$9=100,理科!$BK$57))</f>
        <v>0</v>
      </c>
      <c r="L240" s="1015"/>
      <c r="M240" s="1015"/>
      <c r="N240" s="1015"/>
      <c r="O240" s="1015"/>
      <c r="P240" s="1002">
        <f t="shared" si="34"/>
        <v>0</v>
      </c>
      <c r="Q240" s="1002"/>
      <c r="R240" s="1002"/>
      <c r="S240" s="1002"/>
      <c r="T240" s="1002"/>
      <c r="U240" s="987">
        <f>$U$9</f>
        <v>80.7</v>
      </c>
      <c r="V240" s="987"/>
      <c r="W240" s="987"/>
      <c r="X240" s="987"/>
      <c r="Y240" s="988"/>
      <c r="Z240" s="989" t="str">
        <f>IF(AND(K240&gt;=0,K240&lt;=54,$F$9&gt;0),"〇"," ")</f>
        <v>〇</v>
      </c>
      <c r="AA240" s="975"/>
      <c r="AB240" s="990"/>
      <c r="AC240" s="974" t="str">
        <f>IF(AND(K240&gt;=55,K240&lt;=72,$F$9&gt;0),"〇"," ")</f>
        <v xml:space="preserve"> </v>
      </c>
      <c r="AD240" s="975"/>
      <c r="AE240" s="990"/>
      <c r="AF240" s="974" t="str">
        <f>IF(AND(K240&gt;=73,K240&lt;=88,$F$9&gt;0),"〇"," ")</f>
        <v xml:space="preserve"> </v>
      </c>
      <c r="AG240" s="975"/>
      <c r="AH240" s="990"/>
      <c r="AI240" s="977" t="str">
        <f>IF(AND(K240&gt;=89,$F$9&gt;0),"〇"," ")</f>
        <v xml:space="preserve"> </v>
      </c>
      <c r="AJ240" s="978"/>
      <c r="AK240" s="979"/>
      <c r="AN240" s="381"/>
      <c r="AP240" s="1022" t="s">
        <v>234</v>
      </c>
      <c r="AQ240" s="1015"/>
      <c r="AR240" s="1015"/>
      <c r="AS240" s="1015"/>
      <c r="AT240" s="1023"/>
      <c r="AU240" s="1013" t="str">
        <f>IF($F$9="","",IF($F$9=100,"100"))</f>
        <v>100</v>
      </c>
      <c r="AV240" s="1014"/>
      <c r="AW240" s="1014"/>
      <c r="AX240" s="1014"/>
      <c r="AY240" s="1014"/>
      <c r="AZ240" s="1015">
        <f>IF($F$9="","",IF($F$9=100,理科!$BK$58))</f>
        <v>0</v>
      </c>
      <c r="BA240" s="1015"/>
      <c r="BB240" s="1015"/>
      <c r="BC240" s="1015"/>
      <c r="BD240" s="1015"/>
      <c r="BE240" s="1002">
        <f t="shared" si="35"/>
        <v>0</v>
      </c>
      <c r="BF240" s="1002"/>
      <c r="BG240" s="1002"/>
      <c r="BH240" s="1002"/>
      <c r="BI240" s="1002"/>
      <c r="BJ240" s="987">
        <f>$U$9</f>
        <v>80.7</v>
      </c>
      <c r="BK240" s="987"/>
      <c r="BL240" s="987"/>
      <c r="BM240" s="987"/>
      <c r="BN240" s="988"/>
      <c r="BO240" s="989" t="str">
        <f>IF(AND(AZ240&gt;=0,AZ240&lt;=54,$F$9&gt;0),"〇"," ")</f>
        <v>〇</v>
      </c>
      <c r="BP240" s="975"/>
      <c r="BQ240" s="990"/>
      <c r="BR240" s="974" t="str">
        <f>IF(AND(AZ240&gt;=55,AZ240&lt;=72,$F$9&gt;0),"〇"," ")</f>
        <v xml:space="preserve"> </v>
      </c>
      <c r="BS240" s="975"/>
      <c r="BT240" s="990"/>
      <c r="BU240" s="974" t="str">
        <f>IF(AND(AZ240&gt;=73,AZ240&lt;=88,$F$9&gt;0),"〇"," ")</f>
        <v xml:space="preserve"> </v>
      </c>
      <c r="BV240" s="975"/>
      <c r="BW240" s="990"/>
      <c r="BX240" s="977" t="str">
        <f>IF(AND(AZ240&gt;=89,$F$9&gt;0),"〇"," ")</f>
        <v xml:space="preserve"> </v>
      </c>
      <c r="BY240" s="978"/>
      <c r="BZ240" s="979"/>
    </row>
    <row r="241" spans="1:78" ht="24" customHeight="1" thickBot="1" x14ac:dyDescent="0.25">
      <c r="A241" s="1010" t="s">
        <v>235</v>
      </c>
      <c r="B241" s="1011"/>
      <c r="C241" s="1011"/>
      <c r="D241" s="1011"/>
      <c r="E241" s="1020"/>
      <c r="F241" s="1010">
        <f>SUM($F$6:$F$9)</f>
        <v>400</v>
      </c>
      <c r="G241" s="1011"/>
      <c r="H241" s="1011"/>
      <c r="I241" s="1011"/>
      <c r="J241" s="1011"/>
      <c r="K241" s="1011">
        <f>SUM(K237:K240)</f>
        <v>0</v>
      </c>
      <c r="L241" s="1011"/>
      <c r="M241" s="1011"/>
      <c r="N241" s="1011"/>
      <c r="O241" s="1011"/>
      <c r="P241" s="1012">
        <f>K241/F241*100</f>
        <v>0</v>
      </c>
      <c r="Q241" s="1012"/>
      <c r="R241" s="1012"/>
      <c r="S241" s="1012"/>
      <c r="T241" s="1012"/>
      <c r="U241" s="983"/>
      <c r="V241" s="983"/>
      <c r="W241" s="983"/>
      <c r="X241" s="983"/>
      <c r="Y241" s="980"/>
      <c r="Z241" s="984"/>
      <c r="AA241" s="983"/>
      <c r="AB241" s="983"/>
      <c r="AC241" s="983"/>
      <c r="AD241" s="983"/>
      <c r="AE241" s="983"/>
      <c r="AF241" s="983"/>
      <c r="AG241" s="983"/>
      <c r="AH241" s="980"/>
      <c r="AI241" s="980"/>
      <c r="AJ241" s="981"/>
      <c r="AK241" s="982"/>
      <c r="AN241" s="381"/>
      <c r="AP241" s="1010" t="s">
        <v>235</v>
      </c>
      <c r="AQ241" s="1011"/>
      <c r="AR241" s="1011"/>
      <c r="AS241" s="1011"/>
      <c r="AT241" s="1020"/>
      <c r="AU241" s="1010">
        <f>SUM($F$6:$F$9)</f>
        <v>400</v>
      </c>
      <c r="AV241" s="1011"/>
      <c r="AW241" s="1011"/>
      <c r="AX241" s="1011"/>
      <c r="AY241" s="1011"/>
      <c r="AZ241" s="1011">
        <f>SUM(AZ237:AZ240)</f>
        <v>0</v>
      </c>
      <c r="BA241" s="1011"/>
      <c r="BB241" s="1011"/>
      <c r="BC241" s="1011"/>
      <c r="BD241" s="1011"/>
      <c r="BE241" s="1012">
        <f>AZ241/AU241*100</f>
        <v>0</v>
      </c>
      <c r="BF241" s="1012"/>
      <c r="BG241" s="1012"/>
      <c r="BH241" s="1012"/>
      <c r="BI241" s="1012"/>
      <c r="BJ241" s="983"/>
      <c r="BK241" s="983"/>
      <c r="BL241" s="983"/>
      <c r="BM241" s="983"/>
      <c r="BN241" s="980"/>
      <c r="BO241" s="984"/>
      <c r="BP241" s="983"/>
      <c r="BQ241" s="983"/>
      <c r="BR241" s="983"/>
      <c r="BS241" s="983"/>
      <c r="BT241" s="983"/>
      <c r="BU241" s="983"/>
      <c r="BV241" s="983"/>
      <c r="BW241" s="980"/>
      <c r="BX241" s="980"/>
      <c r="BY241" s="981"/>
      <c r="BZ241" s="982"/>
    </row>
    <row r="242" spans="1:78" ht="24" customHeight="1" x14ac:dyDescent="0.2">
      <c r="A242" s="327"/>
      <c r="B242" s="327"/>
      <c r="C242" s="327"/>
      <c r="D242" s="327"/>
      <c r="E242" s="327"/>
      <c r="F242" s="327"/>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c r="AE242" s="327"/>
      <c r="AF242" s="327"/>
      <c r="AG242" s="327"/>
      <c r="AH242" s="327"/>
      <c r="AI242" s="327"/>
      <c r="AJ242" s="327"/>
      <c r="AK242" s="327"/>
      <c r="AN242" s="381"/>
    </row>
    <row r="243" spans="1:78" ht="19.8" x14ac:dyDescent="0.2">
      <c r="A243" s="327"/>
      <c r="B243" s="327"/>
      <c r="C243" s="327"/>
      <c r="D243" s="327"/>
      <c r="E243" s="327"/>
      <c r="F243" s="327"/>
      <c r="G243" s="327"/>
      <c r="H243" s="327"/>
      <c r="I243" s="327"/>
      <c r="J243" s="327"/>
      <c r="K243" s="327"/>
      <c r="L243" s="327"/>
      <c r="M243" s="327"/>
      <c r="N243" s="327"/>
      <c r="O243" s="327"/>
      <c r="P243" s="327"/>
      <c r="Q243" s="327"/>
      <c r="R243" s="327"/>
      <c r="S243" s="327"/>
      <c r="T243" s="327"/>
      <c r="U243" s="327"/>
      <c r="V243" s="327"/>
      <c r="W243" s="327"/>
      <c r="X243" s="327"/>
      <c r="Y243" s="327"/>
      <c r="Z243" s="327"/>
      <c r="AA243" s="327"/>
      <c r="AB243" s="327"/>
      <c r="AC243" s="327"/>
      <c r="AD243" s="327"/>
      <c r="AE243" s="327"/>
      <c r="AF243" s="327"/>
      <c r="AG243" s="327"/>
      <c r="AH243" s="327"/>
      <c r="AI243" s="327"/>
      <c r="AJ243" s="327"/>
      <c r="AK243" s="327"/>
      <c r="AN243" s="381"/>
    </row>
    <row r="244" spans="1:78" ht="19.8" x14ac:dyDescent="0.2">
      <c r="A244" s="327"/>
      <c r="B244" s="965" t="s">
        <v>220</v>
      </c>
      <c r="C244" s="965"/>
      <c r="D244" s="965"/>
      <c r="E244" s="965"/>
      <c r="F244" s="965"/>
      <c r="G244" s="965"/>
      <c r="H244" s="965"/>
      <c r="I244" s="965"/>
      <c r="J244" s="965"/>
      <c r="K244" s="965"/>
      <c r="L244" s="965"/>
      <c r="M244" s="965"/>
      <c r="N244" s="965"/>
      <c r="O244" s="965"/>
      <c r="P244" s="965"/>
      <c r="Q244" s="965"/>
      <c r="R244" s="965"/>
      <c r="S244" s="327"/>
      <c r="T244" s="327"/>
      <c r="U244" s="327"/>
      <c r="V244" s="327"/>
      <c r="W244" s="327"/>
      <c r="X244" s="327"/>
      <c r="Y244" s="327"/>
      <c r="Z244" s="327"/>
      <c r="AA244" s="327"/>
      <c r="AB244" s="327"/>
      <c r="AC244" s="327"/>
      <c r="AD244" s="327"/>
      <c r="AE244" s="327"/>
      <c r="AF244" s="327"/>
      <c r="AG244" s="327"/>
      <c r="AH244" s="327"/>
      <c r="AI244" s="327"/>
      <c r="AJ244" s="327"/>
      <c r="AK244" s="327"/>
      <c r="AN244" s="381"/>
      <c r="AP244" s="327"/>
      <c r="AQ244" s="965" t="s">
        <v>220</v>
      </c>
      <c r="AR244" s="965"/>
      <c r="AS244" s="965"/>
      <c r="AT244" s="965"/>
      <c r="AU244" s="965"/>
      <c r="AV244" s="965"/>
      <c r="AW244" s="965"/>
      <c r="AX244" s="965"/>
      <c r="AY244" s="965"/>
      <c r="AZ244" s="965"/>
      <c r="BA244" s="965"/>
      <c r="BB244" s="965"/>
      <c r="BC244" s="965"/>
      <c r="BD244" s="965"/>
      <c r="BE244" s="965"/>
      <c r="BF244" s="965"/>
      <c r="BG244" s="965"/>
      <c r="BH244" s="327"/>
      <c r="BI244" s="327"/>
      <c r="BJ244" s="327"/>
      <c r="BK244" s="327"/>
      <c r="BL244" s="327"/>
      <c r="BM244" s="327"/>
      <c r="BN244" s="327"/>
      <c r="BO244" s="327"/>
      <c r="BP244" s="327"/>
      <c r="BQ244" s="327"/>
      <c r="BR244" s="327"/>
      <c r="BS244" s="327"/>
      <c r="BT244" s="327"/>
      <c r="BU244" s="327"/>
      <c r="BV244" s="327"/>
      <c r="BW244" s="327"/>
    </row>
    <row r="245" spans="1:78" ht="21.6" customHeight="1" x14ac:dyDescent="0.2">
      <c r="A245" s="965"/>
      <c r="B245" s="965"/>
      <c r="C245" s="327"/>
      <c r="D245" s="327"/>
      <c r="E245" s="327"/>
      <c r="F245" s="327"/>
      <c r="G245" s="327"/>
      <c r="H245" s="327"/>
      <c r="I245" s="327"/>
      <c r="J245" s="327"/>
      <c r="K245" s="1025" t="s">
        <v>221</v>
      </c>
      <c r="L245" s="1025"/>
      <c r="M245" s="1025"/>
      <c r="N245" s="1025"/>
      <c r="O245" s="1025"/>
      <c r="P245" s="1025"/>
      <c r="Q245" s="1025"/>
      <c r="R245" s="1025"/>
      <c r="S245" s="1025"/>
      <c r="T245" s="1025"/>
      <c r="U245" s="1025"/>
      <c r="V245" s="1025"/>
      <c r="W245" s="327"/>
      <c r="X245" s="327"/>
      <c r="Y245" s="327"/>
      <c r="Z245" s="327"/>
      <c r="AA245" s="327"/>
      <c r="AB245" s="327"/>
      <c r="AC245" s="327"/>
      <c r="AD245" s="327"/>
      <c r="AE245" s="327"/>
      <c r="AF245" s="327"/>
      <c r="AG245" s="327"/>
      <c r="AH245" s="327"/>
      <c r="AI245" s="327"/>
      <c r="AJ245" s="327"/>
      <c r="AK245" s="327"/>
      <c r="AN245" s="381"/>
      <c r="AP245" s="965"/>
      <c r="AQ245" s="965"/>
      <c r="AR245" s="327"/>
      <c r="AS245" s="327"/>
      <c r="AT245" s="327"/>
      <c r="AU245" s="327"/>
      <c r="AV245" s="327"/>
      <c r="AW245" s="327"/>
      <c r="AX245" s="327"/>
      <c r="AY245" s="327"/>
      <c r="AZ245" s="1025" t="s">
        <v>221</v>
      </c>
      <c r="BA245" s="1025"/>
      <c r="BB245" s="1025"/>
      <c r="BC245" s="1025"/>
      <c r="BD245" s="1025"/>
      <c r="BE245" s="1025"/>
      <c r="BF245" s="1025"/>
      <c r="BG245" s="1025"/>
      <c r="BH245" s="1025"/>
      <c r="BI245" s="1025"/>
      <c r="BJ245" s="1025"/>
      <c r="BK245" s="1025"/>
      <c r="BL245" s="327"/>
      <c r="BM245" s="327"/>
      <c r="BN245" s="327"/>
      <c r="BO245" s="327"/>
      <c r="BP245" s="327"/>
      <c r="BQ245" s="327"/>
      <c r="BR245" s="327"/>
      <c r="BS245" s="327"/>
      <c r="BT245" s="327"/>
      <c r="BU245" s="327"/>
      <c r="BV245" s="327"/>
      <c r="BW245" s="327"/>
    </row>
    <row r="246" spans="1:78" ht="24" customHeight="1" thickBot="1" x14ac:dyDescent="0.25">
      <c r="A246" s="330"/>
      <c r="B246" s="330"/>
      <c r="C246" s="330"/>
      <c r="D246" s="330"/>
      <c r="E246" s="330"/>
      <c r="F246" s="330"/>
      <c r="G246" s="330"/>
      <c r="H246" s="330"/>
      <c r="I246" s="330"/>
      <c r="J246" s="330"/>
      <c r="K246" s="330"/>
      <c r="L246" s="985" t="s">
        <v>236</v>
      </c>
      <c r="M246" s="985"/>
      <c r="N246" s="985"/>
      <c r="O246" s="985">
        <f>$O$3</f>
        <v>1</v>
      </c>
      <c r="P246" s="985"/>
      <c r="Q246" s="379" t="s">
        <v>222</v>
      </c>
      <c r="R246" s="380"/>
      <c r="S246" s="985">
        <f>国語!$A$59</f>
        <v>37</v>
      </c>
      <c r="T246" s="985"/>
      <c r="U246" s="379" t="s">
        <v>223</v>
      </c>
      <c r="V246" s="380"/>
      <c r="W246" s="985" t="s">
        <v>224</v>
      </c>
      <c r="X246" s="985"/>
      <c r="Y246" s="985"/>
      <c r="Z246" s="135"/>
      <c r="AA246" s="986">
        <f>国語!$B$59</f>
        <v>0</v>
      </c>
      <c r="AB246" s="986"/>
      <c r="AC246" s="986"/>
      <c r="AD246" s="986"/>
      <c r="AE246" s="986"/>
      <c r="AF246" s="986"/>
      <c r="AG246" s="986"/>
      <c r="AH246" s="986"/>
      <c r="AI246" s="403"/>
      <c r="AJ246" s="403"/>
      <c r="AK246" s="403"/>
      <c r="AN246" s="381"/>
      <c r="AP246" s="330"/>
      <c r="AQ246" s="330"/>
      <c r="AR246" s="330"/>
      <c r="AS246" s="330"/>
      <c r="AT246" s="330"/>
      <c r="AU246" s="330"/>
      <c r="AV246" s="330"/>
      <c r="AW246" s="330"/>
      <c r="AX246" s="330"/>
      <c r="AY246" s="330"/>
      <c r="AZ246" s="330"/>
      <c r="BA246" s="985" t="s">
        <v>236</v>
      </c>
      <c r="BB246" s="985"/>
      <c r="BC246" s="985"/>
      <c r="BD246" s="985">
        <f>$O$3</f>
        <v>1</v>
      </c>
      <c r="BE246" s="985"/>
      <c r="BF246" s="379" t="s">
        <v>222</v>
      </c>
      <c r="BG246" s="380"/>
      <c r="BH246" s="985">
        <f>国語!$A$60</f>
        <v>38</v>
      </c>
      <c r="BI246" s="985"/>
      <c r="BJ246" s="379" t="s">
        <v>223</v>
      </c>
      <c r="BK246" s="380"/>
      <c r="BL246" s="985" t="s">
        <v>224</v>
      </c>
      <c r="BM246" s="985"/>
      <c r="BN246" s="985"/>
      <c r="BO246" s="135"/>
      <c r="BP246" s="986">
        <f>国語!$B$60</f>
        <v>0</v>
      </c>
      <c r="BQ246" s="986"/>
      <c r="BR246" s="986"/>
      <c r="BS246" s="986"/>
      <c r="BT246" s="986"/>
      <c r="BU246" s="986"/>
      <c r="BV246" s="986"/>
      <c r="BW246" s="986"/>
    </row>
    <row r="247" spans="1:78" ht="15.6" customHeight="1" x14ac:dyDescent="0.2">
      <c r="A247" s="991" t="s">
        <v>225</v>
      </c>
      <c r="B247" s="992"/>
      <c r="C247" s="992"/>
      <c r="D247" s="992"/>
      <c r="E247" s="996"/>
      <c r="F247" s="991" t="s">
        <v>240</v>
      </c>
      <c r="G247" s="992"/>
      <c r="H247" s="992"/>
      <c r="I247" s="992"/>
      <c r="J247" s="992"/>
      <c r="K247" s="995" t="s">
        <v>226</v>
      </c>
      <c r="L247" s="995"/>
      <c r="M247" s="995"/>
      <c r="N247" s="995"/>
      <c r="O247" s="995"/>
      <c r="P247" s="995" t="s">
        <v>226</v>
      </c>
      <c r="Q247" s="995"/>
      <c r="R247" s="995"/>
      <c r="S247" s="995"/>
      <c r="T247" s="995"/>
      <c r="U247" s="992" t="s">
        <v>227</v>
      </c>
      <c r="V247" s="992"/>
      <c r="W247" s="992"/>
      <c r="X247" s="992"/>
      <c r="Y247" s="996"/>
      <c r="Z247" s="997" t="s">
        <v>228</v>
      </c>
      <c r="AA247" s="992"/>
      <c r="AB247" s="992"/>
      <c r="AC247" s="968" t="s">
        <v>342</v>
      </c>
      <c r="AD247" s="969"/>
      <c r="AE247" s="970"/>
      <c r="AF247" s="992" t="s">
        <v>229</v>
      </c>
      <c r="AG247" s="992"/>
      <c r="AH247" s="996"/>
      <c r="AI247" s="996" t="s">
        <v>316</v>
      </c>
      <c r="AJ247" s="1004"/>
      <c r="AK247" s="1005"/>
      <c r="AN247" s="381"/>
      <c r="AP247" s="991" t="s">
        <v>225</v>
      </c>
      <c r="AQ247" s="992"/>
      <c r="AR247" s="992"/>
      <c r="AS247" s="992"/>
      <c r="AT247" s="996"/>
      <c r="AU247" s="991" t="s">
        <v>240</v>
      </c>
      <c r="AV247" s="992"/>
      <c r="AW247" s="992"/>
      <c r="AX247" s="992"/>
      <c r="AY247" s="992"/>
      <c r="AZ247" s="995" t="s">
        <v>226</v>
      </c>
      <c r="BA247" s="995"/>
      <c r="BB247" s="995"/>
      <c r="BC247" s="995"/>
      <c r="BD247" s="995"/>
      <c r="BE247" s="995" t="s">
        <v>226</v>
      </c>
      <c r="BF247" s="995"/>
      <c r="BG247" s="995"/>
      <c r="BH247" s="995"/>
      <c r="BI247" s="995"/>
      <c r="BJ247" s="992" t="s">
        <v>227</v>
      </c>
      <c r="BK247" s="992"/>
      <c r="BL247" s="992"/>
      <c r="BM247" s="992"/>
      <c r="BN247" s="996"/>
      <c r="BO247" s="997" t="s">
        <v>228</v>
      </c>
      <c r="BP247" s="992"/>
      <c r="BQ247" s="992"/>
      <c r="BR247" s="968" t="s">
        <v>342</v>
      </c>
      <c r="BS247" s="969"/>
      <c r="BT247" s="970"/>
      <c r="BU247" s="992" t="s">
        <v>229</v>
      </c>
      <c r="BV247" s="992"/>
      <c r="BW247" s="996"/>
      <c r="BX247" s="996" t="s">
        <v>316</v>
      </c>
      <c r="BY247" s="1004"/>
      <c r="BZ247" s="1005"/>
    </row>
    <row r="248" spans="1:78" ht="15.6" customHeight="1" thickBot="1" x14ac:dyDescent="0.25">
      <c r="A248" s="993"/>
      <c r="B248" s="994"/>
      <c r="C248" s="994"/>
      <c r="D248" s="994"/>
      <c r="E248" s="1003"/>
      <c r="F248" s="993"/>
      <c r="G248" s="994"/>
      <c r="H248" s="994"/>
      <c r="I248" s="994"/>
      <c r="J248" s="994"/>
      <c r="K248" s="994" t="s">
        <v>29</v>
      </c>
      <c r="L248" s="994"/>
      <c r="M248" s="994"/>
      <c r="N248" s="994"/>
      <c r="O248" s="994"/>
      <c r="P248" s="994" t="s">
        <v>239</v>
      </c>
      <c r="Q248" s="994"/>
      <c r="R248" s="994"/>
      <c r="S248" s="994"/>
      <c r="T248" s="994"/>
      <c r="U248" s="994" t="s">
        <v>239</v>
      </c>
      <c r="V248" s="994"/>
      <c r="W248" s="994"/>
      <c r="X248" s="994"/>
      <c r="Y248" s="1003"/>
      <c r="Z248" s="1024" t="s">
        <v>230</v>
      </c>
      <c r="AA248" s="994"/>
      <c r="AB248" s="994"/>
      <c r="AC248" s="971" t="s">
        <v>229</v>
      </c>
      <c r="AD248" s="972"/>
      <c r="AE248" s="973"/>
      <c r="AF248" s="994"/>
      <c r="AG248" s="994"/>
      <c r="AH248" s="1003"/>
      <c r="AI248" s="1007" t="s">
        <v>229</v>
      </c>
      <c r="AJ248" s="1008"/>
      <c r="AK248" s="1009"/>
      <c r="AN248" s="381"/>
      <c r="AP248" s="993"/>
      <c r="AQ248" s="994"/>
      <c r="AR248" s="994"/>
      <c r="AS248" s="994"/>
      <c r="AT248" s="1003"/>
      <c r="AU248" s="993"/>
      <c r="AV248" s="994"/>
      <c r="AW248" s="994"/>
      <c r="AX248" s="994"/>
      <c r="AY248" s="994"/>
      <c r="AZ248" s="994" t="s">
        <v>29</v>
      </c>
      <c r="BA248" s="994"/>
      <c r="BB248" s="994"/>
      <c r="BC248" s="994"/>
      <c r="BD248" s="994"/>
      <c r="BE248" s="994" t="s">
        <v>239</v>
      </c>
      <c r="BF248" s="994"/>
      <c r="BG248" s="994"/>
      <c r="BH248" s="994"/>
      <c r="BI248" s="994"/>
      <c r="BJ248" s="994" t="s">
        <v>239</v>
      </c>
      <c r="BK248" s="994"/>
      <c r="BL248" s="994"/>
      <c r="BM248" s="994"/>
      <c r="BN248" s="1003"/>
      <c r="BO248" s="1024" t="s">
        <v>230</v>
      </c>
      <c r="BP248" s="994"/>
      <c r="BQ248" s="994"/>
      <c r="BR248" s="971" t="s">
        <v>229</v>
      </c>
      <c r="BS248" s="972"/>
      <c r="BT248" s="973"/>
      <c r="BU248" s="994"/>
      <c r="BV248" s="994"/>
      <c r="BW248" s="1003"/>
      <c r="BX248" s="1007" t="s">
        <v>229</v>
      </c>
      <c r="BY248" s="1008"/>
      <c r="BZ248" s="1009"/>
    </row>
    <row r="249" spans="1:78" ht="24" customHeight="1" x14ac:dyDescent="0.2">
      <c r="A249" s="966" t="s">
        <v>231</v>
      </c>
      <c r="B249" s="1016"/>
      <c r="C249" s="1016"/>
      <c r="D249" s="1016"/>
      <c r="E249" s="962"/>
      <c r="F249" s="966" t="str">
        <f>IF($F$6="","",IF($F$6=100,"100"))</f>
        <v>100</v>
      </c>
      <c r="G249" s="1016"/>
      <c r="H249" s="1016"/>
      <c r="I249" s="1016"/>
      <c r="J249" s="1016"/>
      <c r="K249" s="1016">
        <f>IF($F$6="","",IF($F$6=100,国語!$BI$59))</f>
        <v>0</v>
      </c>
      <c r="L249" s="1016"/>
      <c r="M249" s="1016"/>
      <c r="N249" s="1016"/>
      <c r="O249" s="1016"/>
      <c r="P249" s="1016">
        <f>K249</f>
        <v>0</v>
      </c>
      <c r="Q249" s="1016"/>
      <c r="R249" s="1016"/>
      <c r="S249" s="1016"/>
      <c r="T249" s="1016"/>
      <c r="U249" s="1017">
        <f>$U$6</f>
        <v>59.9</v>
      </c>
      <c r="V249" s="1017"/>
      <c r="W249" s="1017"/>
      <c r="X249" s="1017"/>
      <c r="Y249" s="1018"/>
      <c r="Z249" s="1019" t="str">
        <f>IF(AND(K249&gt;=0,K249&lt;=30,$F$6&gt;0),"〇"," ")</f>
        <v>〇</v>
      </c>
      <c r="AA249" s="999"/>
      <c r="AB249" s="1000"/>
      <c r="AC249" s="998" t="str">
        <f>IF(AND(K249&gt;=31,K249&lt;=50,$F$6&gt;0),"〇"," ")</f>
        <v xml:space="preserve"> </v>
      </c>
      <c r="AD249" s="999"/>
      <c r="AE249" s="1000"/>
      <c r="AF249" s="998" t="str">
        <f>IF(AND(K249&gt;=51,K249&lt;=68,$F$6&gt;0),"〇"," ")</f>
        <v xml:space="preserve"> </v>
      </c>
      <c r="AG249" s="999"/>
      <c r="AH249" s="1000"/>
      <c r="AI249" s="998" t="str">
        <f>IF(AND(K249&gt;=69,$F$6&gt;0),"〇"," ")</f>
        <v xml:space="preserve"> </v>
      </c>
      <c r="AJ249" s="999"/>
      <c r="AK249" s="1006"/>
      <c r="AN249" s="381"/>
      <c r="AP249" s="966" t="s">
        <v>231</v>
      </c>
      <c r="AQ249" s="1016"/>
      <c r="AR249" s="1016"/>
      <c r="AS249" s="1016"/>
      <c r="AT249" s="962"/>
      <c r="AU249" s="966" t="str">
        <f>IF($F$6="","",IF($F$6=100,"100"))</f>
        <v>100</v>
      </c>
      <c r="AV249" s="1016"/>
      <c r="AW249" s="1016"/>
      <c r="AX249" s="1016"/>
      <c r="AY249" s="1016"/>
      <c r="AZ249" s="1016">
        <f>IF($F$6="","",IF($F$6=100,国語!$BI$60))</f>
        <v>0</v>
      </c>
      <c r="BA249" s="1016"/>
      <c r="BB249" s="1016"/>
      <c r="BC249" s="1016"/>
      <c r="BD249" s="1016"/>
      <c r="BE249" s="1016">
        <f>AZ249</f>
        <v>0</v>
      </c>
      <c r="BF249" s="1016"/>
      <c r="BG249" s="1016"/>
      <c r="BH249" s="1016"/>
      <c r="BI249" s="1016"/>
      <c r="BJ249" s="1017">
        <f>$U$6</f>
        <v>59.9</v>
      </c>
      <c r="BK249" s="1017"/>
      <c r="BL249" s="1017"/>
      <c r="BM249" s="1017"/>
      <c r="BN249" s="1018"/>
      <c r="BO249" s="1019" t="str">
        <f>IF(AND(AZ249&gt;=0,AZ249&lt;=30,$F$6&gt;0),"〇"," ")</f>
        <v>〇</v>
      </c>
      <c r="BP249" s="999"/>
      <c r="BQ249" s="1000"/>
      <c r="BR249" s="998" t="str">
        <f>IF(AND(AZ249&gt;=31,AZ249&lt;=50,$F$6&gt;0),"〇"," ")</f>
        <v xml:space="preserve"> </v>
      </c>
      <c r="BS249" s="999"/>
      <c r="BT249" s="1000"/>
      <c r="BU249" s="998" t="str">
        <f>IF(AND(AZ249&gt;=51,AZ249&lt;=68,$F$6&gt;0),"〇"," ")</f>
        <v xml:space="preserve"> </v>
      </c>
      <c r="BV249" s="999"/>
      <c r="BW249" s="1000"/>
      <c r="BX249" s="998" t="str">
        <f>IF(AND(AZ249&gt;=69,$F$6&gt;0),"〇"," ")</f>
        <v xml:space="preserve"> </v>
      </c>
      <c r="BY249" s="999"/>
      <c r="BZ249" s="1006"/>
    </row>
    <row r="250" spans="1:78" ht="24" customHeight="1" x14ac:dyDescent="0.2">
      <c r="A250" s="1001" t="s">
        <v>232</v>
      </c>
      <c r="B250" s="1002"/>
      <c r="C250" s="1002"/>
      <c r="D250" s="1002"/>
      <c r="E250" s="1021"/>
      <c r="F250" s="1001" t="str">
        <f>IF($F$7="","",IF($F$7=100,"100"))</f>
        <v>100</v>
      </c>
      <c r="G250" s="1002"/>
      <c r="H250" s="1002"/>
      <c r="I250" s="1002"/>
      <c r="J250" s="1002"/>
      <c r="K250" s="1002">
        <f>IF($F$7="","",IF($F$7=100,社会!$BL$59))</f>
        <v>0</v>
      </c>
      <c r="L250" s="1002"/>
      <c r="M250" s="1002"/>
      <c r="N250" s="1002"/>
      <c r="O250" s="1002"/>
      <c r="P250" s="1002">
        <f t="shared" ref="P250:P252" si="36">K250</f>
        <v>0</v>
      </c>
      <c r="Q250" s="1002"/>
      <c r="R250" s="1002"/>
      <c r="S250" s="1002"/>
      <c r="T250" s="1002"/>
      <c r="U250" s="987">
        <f>$U$7</f>
        <v>74.8</v>
      </c>
      <c r="V250" s="987"/>
      <c r="W250" s="987"/>
      <c r="X250" s="987"/>
      <c r="Y250" s="988"/>
      <c r="Z250" s="989" t="str">
        <f>IF(AND(K250&gt;=0,K250&lt;=47,$F$7&gt;0),"〇"," ")</f>
        <v>〇</v>
      </c>
      <c r="AA250" s="975"/>
      <c r="AB250" s="990"/>
      <c r="AC250" s="974" t="str">
        <f>IF(AND(K250&gt;=48,K250&lt;=65,$F$7&gt;0),"〇"," ")</f>
        <v xml:space="preserve"> </v>
      </c>
      <c r="AD250" s="975"/>
      <c r="AE250" s="990"/>
      <c r="AF250" s="974" t="str">
        <f>IF(AND(K250&gt;=66,K250&lt;=83,$F$7&gt;0),"〇"," ")</f>
        <v xml:space="preserve"> </v>
      </c>
      <c r="AG250" s="975"/>
      <c r="AH250" s="990"/>
      <c r="AI250" s="974" t="str">
        <f>IF(AND(K250&gt;=84,$F$7&gt;0),"〇"," ")</f>
        <v xml:space="preserve"> </v>
      </c>
      <c r="AJ250" s="975"/>
      <c r="AK250" s="976"/>
      <c r="AN250" s="381"/>
      <c r="AP250" s="1001" t="s">
        <v>232</v>
      </c>
      <c r="AQ250" s="1002"/>
      <c r="AR250" s="1002"/>
      <c r="AS250" s="1002"/>
      <c r="AT250" s="1021"/>
      <c r="AU250" s="1001" t="str">
        <f>IF($F$7="","",IF($F$7=100,"100"))</f>
        <v>100</v>
      </c>
      <c r="AV250" s="1002"/>
      <c r="AW250" s="1002"/>
      <c r="AX250" s="1002"/>
      <c r="AY250" s="1002"/>
      <c r="AZ250" s="1002">
        <f>IF($F$7="","",IF($F$7=100,社会!$BL$60))</f>
        <v>0</v>
      </c>
      <c r="BA250" s="1002"/>
      <c r="BB250" s="1002"/>
      <c r="BC250" s="1002"/>
      <c r="BD250" s="1002"/>
      <c r="BE250" s="1002">
        <f t="shared" ref="BE250:BE252" si="37">AZ250</f>
        <v>0</v>
      </c>
      <c r="BF250" s="1002"/>
      <c r="BG250" s="1002"/>
      <c r="BH250" s="1002"/>
      <c r="BI250" s="1002"/>
      <c r="BJ250" s="987">
        <f>$U$7</f>
        <v>74.8</v>
      </c>
      <c r="BK250" s="987"/>
      <c r="BL250" s="987"/>
      <c r="BM250" s="987"/>
      <c r="BN250" s="988"/>
      <c r="BO250" s="989" t="str">
        <f>IF(AND(AZ250&gt;=0,AZ250&lt;=47,$F$7&gt;0),"〇"," ")</f>
        <v>〇</v>
      </c>
      <c r="BP250" s="975"/>
      <c r="BQ250" s="990"/>
      <c r="BR250" s="974" t="str">
        <f>IF(AND(AZ250&gt;=48,AZ250&lt;=65,$F$7&gt;0),"〇"," ")</f>
        <v xml:space="preserve"> </v>
      </c>
      <c r="BS250" s="975"/>
      <c r="BT250" s="990"/>
      <c r="BU250" s="974" t="str">
        <f>IF(AND(AZ250&gt;=66,AZ250&lt;=83,$F$7&gt;0),"〇"," ")</f>
        <v xml:space="preserve"> </v>
      </c>
      <c r="BV250" s="975"/>
      <c r="BW250" s="990"/>
      <c r="BX250" s="974" t="str">
        <f>IF(AND(AZ250&gt;=84,$F$7&gt;0),"〇"," ")</f>
        <v xml:space="preserve"> </v>
      </c>
      <c r="BY250" s="975"/>
      <c r="BZ250" s="976"/>
    </row>
    <row r="251" spans="1:78" ht="24" customHeight="1" x14ac:dyDescent="0.2">
      <c r="A251" s="1001" t="s">
        <v>233</v>
      </c>
      <c r="B251" s="1002"/>
      <c r="C251" s="1002"/>
      <c r="D251" s="1002"/>
      <c r="E251" s="1021"/>
      <c r="F251" s="1001" t="str">
        <f>IF($F$8="","",IF($F$8=100,"100"))</f>
        <v>100</v>
      </c>
      <c r="G251" s="1002"/>
      <c r="H251" s="1002"/>
      <c r="I251" s="1002"/>
      <c r="J251" s="1002"/>
      <c r="K251" s="1002">
        <f>IF($F$8="","",IF($F$8=100,算数!$BF$59))</f>
        <v>0</v>
      </c>
      <c r="L251" s="1002"/>
      <c r="M251" s="1002"/>
      <c r="N251" s="1002"/>
      <c r="O251" s="1002"/>
      <c r="P251" s="1002">
        <f t="shared" si="36"/>
        <v>0</v>
      </c>
      <c r="Q251" s="1002"/>
      <c r="R251" s="1002"/>
      <c r="S251" s="1002"/>
      <c r="T251" s="1002"/>
      <c r="U251" s="987">
        <f>$U$8</f>
        <v>66.5</v>
      </c>
      <c r="V251" s="987"/>
      <c r="W251" s="987"/>
      <c r="X251" s="987"/>
      <c r="Y251" s="988"/>
      <c r="Z251" s="989" t="str">
        <f>IF(AND(K251&gt;=0,K251&lt;=28,$F$8&gt;0),"〇"," ")</f>
        <v>〇</v>
      </c>
      <c r="AA251" s="975"/>
      <c r="AB251" s="990"/>
      <c r="AC251" s="974" t="str">
        <f>IF(AND(K251&gt;=29,K251&lt;=54,$F$8&gt;0),"〇"," ")</f>
        <v xml:space="preserve"> </v>
      </c>
      <c r="AD251" s="975"/>
      <c r="AE251" s="990"/>
      <c r="AF251" s="974" t="str">
        <f>IF(AND(K251&gt;=55,K251&lt;=77,$F$8&gt;0),"〇"," ")</f>
        <v xml:space="preserve"> </v>
      </c>
      <c r="AG251" s="975"/>
      <c r="AH251" s="990"/>
      <c r="AI251" s="974" t="str">
        <f>IF(AND(K251&gt;=78,$F$8&gt;0),"〇"," ")</f>
        <v xml:space="preserve"> </v>
      </c>
      <c r="AJ251" s="975"/>
      <c r="AK251" s="976"/>
      <c r="AN251" s="381"/>
      <c r="AP251" s="1001" t="s">
        <v>233</v>
      </c>
      <c r="AQ251" s="1002"/>
      <c r="AR251" s="1002"/>
      <c r="AS251" s="1002"/>
      <c r="AT251" s="1021"/>
      <c r="AU251" s="1001" t="str">
        <f>IF($F$8="","",IF($F$8=100,"100"))</f>
        <v>100</v>
      </c>
      <c r="AV251" s="1002"/>
      <c r="AW251" s="1002"/>
      <c r="AX251" s="1002"/>
      <c r="AY251" s="1002"/>
      <c r="AZ251" s="1002">
        <f>IF($F$8="","",IF($F$8=100,算数!$BF$60))</f>
        <v>0</v>
      </c>
      <c r="BA251" s="1002"/>
      <c r="BB251" s="1002"/>
      <c r="BC251" s="1002"/>
      <c r="BD251" s="1002"/>
      <c r="BE251" s="1002">
        <f t="shared" si="37"/>
        <v>0</v>
      </c>
      <c r="BF251" s="1002"/>
      <c r="BG251" s="1002"/>
      <c r="BH251" s="1002"/>
      <c r="BI251" s="1002"/>
      <c r="BJ251" s="987">
        <f>$U$8</f>
        <v>66.5</v>
      </c>
      <c r="BK251" s="987"/>
      <c r="BL251" s="987"/>
      <c r="BM251" s="987"/>
      <c r="BN251" s="988"/>
      <c r="BO251" s="989" t="str">
        <f>IF(AND(AZ251&gt;=0,AZ251&lt;=28,$F$8&gt;0),"〇"," ")</f>
        <v>〇</v>
      </c>
      <c r="BP251" s="975"/>
      <c r="BQ251" s="990"/>
      <c r="BR251" s="974" t="str">
        <f>IF(AND(AZ251&gt;=29,AZ251&lt;=54,$F$8&gt;0),"〇"," ")</f>
        <v xml:space="preserve"> </v>
      </c>
      <c r="BS251" s="975"/>
      <c r="BT251" s="990"/>
      <c r="BU251" s="974" t="str">
        <f>IF(AND(AZ251&gt;=55,AZ251&lt;=77,$F$8&gt;0),"〇"," ")</f>
        <v xml:space="preserve"> </v>
      </c>
      <c r="BV251" s="975"/>
      <c r="BW251" s="990"/>
      <c r="BX251" s="974" t="str">
        <f>IF(AND(AZ251&gt;=78,$F$8&gt;0),"〇"," ")</f>
        <v xml:space="preserve"> </v>
      </c>
      <c r="BY251" s="975"/>
      <c r="BZ251" s="976"/>
    </row>
    <row r="252" spans="1:78" ht="24" customHeight="1" thickBot="1" x14ac:dyDescent="0.25">
      <c r="A252" s="1022" t="s">
        <v>234</v>
      </c>
      <c r="B252" s="1015"/>
      <c r="C252" s="1015"/>
      <c r="D252" s="1015"/>
      <c r="E252" s="1023"/>
      <c r="F252" s="1013" t="str">
        <f>IF($F$9="","",IF($F$9=100,"100"))</f>
        <v>100</v>
      </c>
      <c r="G252" s="1014"/>
      <c r="H252" s="1014"/>
      <c r="I252" s="1014"/>
      <c r="J252" s="1014"/>
      <c r="K252" s="1015">
        <f>IF($F$9="","",IF($F$9=100,理科!$BK$59))</f>
        <v>0</v>
      </c>
      <c r="L252" s="1015"/>
      <c r="M252" s="1015"/>
      <c r="N252" s="1015"/>
      <c r="O252" s="1015"/>
      <c r="P252" s="1002">
        <f t="shared" si="36"/>
        <v>0</v>
      </c>
      <c r="Q252" s="1002"/>
      <c r="R252" s="1002"/>
      <c r="S252" s="1002"/>
      <c r="T252" s="1002"/>
      <c r="U252" s="987">
        <f>$U$9</f>
        <v>80.7</v>
      </c>
      <c r="V252" s="987"/>
      <c r="W252" s="987"/>
      <c r="X252" s="987"/>
      <c r="Y252" s="988"/>
      <c r="Z252" s="989" t="str">
        <f>IF(AND(K252&gt;=0,K252&lt;=54,$F$9&gt;0),"〇"," ")</f>
        <v>〇</v>
      </c>
      <c r="AA252" s="975"/>
      <c r="AB252" s="990"/>
      <c r="AC252" s="974" t="str">
        <f>IF(AND(K252&gt;=55,K252&lt;=72,$F$9&gt;0),"〇"," ")</f>
        <v xml:space="preserve"> </v>
      </c>
      <c r="AD252" s="975"/>
      <c r="AE252" s="990"/>
      <c r="AF252" s="974" t="str">
        <f>IF(AND(K252&gt;=73,K252&lt;=88,$F$9&gt;0),"〇"," ")</f>
        <v xml:space="preserve"> </v>
      </c>
      <c r="AG252" s="975"/>
      <c r="AH252" s="990"/>
      <c r="AI252" s="977" t="str">
        <f>IF(AND(K252&gt;=89,$F$9&gt;0),"〇"," ")</f>
        <v xml:space="preserve"> </v>
      </c>
      <c r="AJ252" s="978"/>
      <c r="AK252" s="979"/>
      <c r="AN252" s="381"/>
      <c r="AP252" s="1022" t="s">
        <v>234</v>
      </c>
      <c r="AQ252" s="1015"/>
      <c r="AR252" s="1015"/>
      <c r="AS252" s="1015"/>
      <c r="AT252" s="1023"/>
      <c r="AU252" s="1013" t="str">
        <f>IF($F$9="","",IF($F$9=100,"100"))</f>
        <v>100</v>
      </c>
      <c r="AV252" s="1014"/>
      <c r="AW252" s="1014"/>
      <c r="AX252" s="1014"/>
      <c r="AY252" s="1014"/>
      <c r="AZ252" s="1015">
        <f>IF($F$9="","",IF($F$9=100,理科!$BK$60))</f>
        <v>0</v>
      </c>
      <c r="BA252" s="1015"/>
      <c r="BB252" s="1015"/>
      <c r="BC252" s="1015"/>
      <c r="BD252" s="1015"/>
      <c r="BE252" s="1002">
        <f t="shared" si="37"/>
        <v>0</v>
      </c>
      <c r="BF252" s="1002"/>
      <c r="BG252" s="1002"/>
      <c r="BH252" s="1002"/>
      <c r="BI252" s="1002"/>
      <c r="BJ252" s="987">
        <f>$U$9</f>
        <v>80.7</v>
      </c>
      <c r="BK252" s="987"/>
      <c r="BL252" s="987"/>
      <c r="BM252" s="987"/>
      <c r="BN252" s="988"/>
      <c r="BO252" s="989" t="str">
        <f>IF(AND(AZ252&gt;=0,AZ252&lt;=54,$F$9&gt;0),"〇"," ")</f>
        <v>〇</v>
      </c>
      <c r="BP252" s="975"/>
      <c r="BQ252" s="990"/>
      <c r="BR252" s="974" t="str">
        <f>IF(AND(AZ252&gt;=55,AZ252&lt;=72,$F$9&gt;0),"〇"," ")</f>
        <v xml:space="preserve"> </v>
      </c>
      <c r="BS252" s="975"/>
      <c r="BT252" s="990"/>
      <c r="BU252" s="974" t="str">
        <f>IF(AND(AZ252&gt;=73,AZ252&lt;=88,$F$9&gt;0),"〇"," ")</f>
        <v xml:space="preserve"> </v>
      </c>
      <c r="BV252" s="975"/>
      <c r="BW252" s="990"/>
      <c r="BX252" s="977" t="str">
        <f>IF(AND(AZ252&gt;=89,$F$9&gt;0),"〇"," ")</f>
        <v xml:space="preserve"> </v>
      </c>
      <c r="BY252" s="978"/>
      <c r="BZ252" s="979"/>
    </row>
    <row r="253" spans="1:78" ht="24" customHeight="1" thickBot="1" x14ac:dyDescent="0.25">
      <c r="A253" s="1010" t="s">
        <v>235</v>
      </c>
      <c r="B253" s="1011"/>
      <c r="C253" s="1011"/>
      <c r="D253" s="1011"/>
      <c r="E253" s="1020"/>
      <c r="F253" s="1010">
        <f>SUM($F$6:$F$9)</f>
        <v>400</v>
      </c>
      <c r="G253" s="1011"/>
      <c r="H253" s="1011"/>
      <c r="I253" s="1011"/>
      <c r="J253" s="1011"/>
      <c r="K253" s="1011">
        <f>SUM(K249:K252)</f>
        <v>0</v>
      </c>
      <c r="L253" s="1011"/>
      <c r="M253" s="1011"/>
      <c r="N253" s="1011"/>
      <c r="O253" s="1011"/>
      <c r="P253" s="1012">
        <f>K253/F253*100</f>
        <v>0</v>
      </c>
      <c r="Q253" s="1012"/>
      <c r="R253" s="1012"/>
      <c r="S253" s="1012"/>
      <c r="T253" s="1012"/>
      <c r="U253" s="983"/>
      <c r="V253" s="983"/>
      <c r="W253" s="983"/>
      <c r="X253" s="983"/>
      <c r="Y253" s="980"/>
      <c r="Z253" s="984"/>
      <c r="AA253" s="983"/>
      <c r="AB253" s="983"/>
      <c r="AC253" s="983"/>
      <c r="AD253" s="983"/>
      <c r="AE253" s="983"/>
      <c r="AF253" s="983"/>
      <c r="AG253" s="983"/>
      <c r="AH253" s="980"/>
      <c r="AI253" s="980"/>
      <c r="AJ253" s="981"/>
      <c r="AK253" s="982"/>
      <c r="AN253" s="381"/>
      <c r="AP253" s="1010" t="s">
        <v>235</v>
      </c>
      <c r="AQ253" s="1011"/>
      <c r="AR253" s="1011"/>
      <c r="AS253" s="1011"/>
      <c r="AT253" s="1020"/>
      <c r="AU253" s="1010">
        <f>SUM($F$6:$F$9)</f>
        <v>400</v>
      </c>
      <c r="AV253" s="1011"/>
      <c r="AW253" s="1011"/>
      <c r="AX253" s="1011"/>
      <c r="AY253" s="1011"/>
      <c r="AZ253" s="1011">
        <f>SUM(AZ249:AZ252)</f>
        <v>0</v>
      </c>
      <c r="BA253" s="1011"/>
      <c r="BB253" s="1011"/>
      <c r="BC253" s="1011"/>
      <c r="BD253" s="1011"/>
      <c r="BE253" s="1012">
        <f>AZ253/AU253*100</f>
        <v>0</v>
      </c>
      <c r="BF253" s="1012"/>
      <c r="BG253" s="1012"/>
      <c r="BH253" s="1012"/>
      <c r="BI253" s="1012"/>
      <c r="BJ253" s="983"/>
      <c r="BK253" s="983"/>
      <c r="BL253" s="983"/>
      <c r="BM253" s="983"/>
      <c r="BN253" s="980"/>
      <c r="BO253" s="984"/>
      <c r="BP253" s="983"/>
      <c r="BQ253" s="983"/>
      <c r="BR253" s="983"/>
      <c r="BS253" s="983"/>
      <c r="BT253" s="983"/>
      <c r="BU253" s="983"/>
      <c r="BV253" s="983"/>
      <c r="BW253" s="980"/>
      <c r="BX253" s="980"/>
      <c r="BY253" s="981"/>
      <c r="BZ253" s="982"/>
    </row>
    <row r="254" spans="1:78" ht="24" customHeight="1" x14ac:dyDescent="0.2">
      <c r="A254" s="327"/>
      <c r="B254" s="327"/>
      <c r="C254" s="327"/>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N254" s="381"/>
    </row>
    <row r="255" spans="1:78" ht="16.2" customHeight="1" x14ac:dyDescent="0.2">
      <c r="A255" s="327"/>
      <c r="B255" s="327"/>
      <c r="C255" s="327"/>
      <c r="D255" s="327"/>
      <c r="E255" s="327"/>
      <c r="F255" s="327"/>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N255" s="381"/>
    </row>
    <row r="256" spans="1:78" ht="10.95" customHeight="1" x14ac:dyDescent="0.2">
      <c r="A256" s="327"/>
      <c r="B256" s="327"/>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N256" s="381"/>
    </row>
    <row r="257" spans="1:78" ht="12" customHeight="1" x14ac:dyDescent="0.2">
      <c r="A257" s="327"/>
      <c r="B257" s="327"/>
      <c r="C257" s="327"/>
      <c r="D257" s="327"/>
      <c r="E257" s="327"/>
      <c r="F257" s="327"/>
      <c r="G257" s="327"/>
      <c r="H257" s="327"/>
      <c r="I257" s="327"/>
      <c r="J257" s="327"/>
      <c r="K257" s="327"/>
      <c r="L257" s="327"/>
      <c r="M257" s="327"/>
      <c r="N257" s="327"/>
      <c r="O257" s="327"/>
      <c r="P257" s="327"/>
      <c r="Q257" s="327"/>
      <c r="R257" s="327"/>
      <c r="S257" s="327"/>
      <c r="T257" s="327"/>
      <c r="U257" s="327"/>
      <c r="V257" s="327"/>
      <c r="W257" s="327"/>
      <c r="X257" s="327"/>
      <c r="Y257" s="327"/>
      <c r="Z257" s="327"/>
      <c r="AA257" s="327"/>
      <c r="AB257" s="327"/>
      <c r="AC257" s="327"/>
      <c r="AD257" s="327"/>
      <c r="AE257" s="327"/>
      <c r="AF257" s="327"/>
      <c r="AG257" s="327"/>
      <c r="AH257" s="327"/>
      <c r="AI257" s="327"/>
      <c r="AJ257" s="327"/>
      <c r="AK257" s="327"/>
      <c r="AN257" s="381"/>
    </row>
    <row r="258" spans="1:78" ht="33.6" customHeight="1" x14ac:dyDescent="0.2">
      <c r="A258" s="382"/>
      <c r="B258" s="382"/>
      <c r="C258" s="382"/>
      <c r="D258" s="382"/>
      <c r="E258" s="382"/>
      <c r="F258" s="382"/>
      <c r="G258" s="382"/>
      <c r="H258" s="382"/>
      <c r="I258" s="382"/>
      <c r="J258" s="382"/>
      <c r="K258" s="382"/>
      <c r="L258" s="382"/>
      <c r="M258" s="382"/>
      <c r="N258" s="382"/>
      <c r="O258" s="382"/>
      <c r="P258" s="382"/>
      <c r="Q258" s="382"/>
      <c r="R258" s="382"/>
      <c r="S258" s="382"/>
      <c r="T258" s="382"/>
      <c r="U258" s="382"/>
      <c r="V258" s="382"/>
      <c r="W258" s="382"/>
      <c r="X258" s="382"/>
      <c r="Y258" s="382"/>
      <c r="Z258" s="382"/>
      <c r="AA258" s="382"/>
      <c r="AB258" s="382"/>
      <c r="AC258" s="382"/>
      <c r="AD258" s="382"/>
      <c r="AE258" s="382"/>
      <c r="AF258" s="382"/>
      <c r="AG258" s="382"/>
      <c r="AH258" s="382"/>
      <c r="AI258" s="382"/>
      <c r="AJ258" s="382"/>
      <c r="AK258" s="382"/>
      <c r="AL258" s="383"/>
      <c r="AM258" s="383"/>
      <c r="AN258" s="384"/>
      <c r="AO258" s="383"/>
      <c r="AP258" s="383"/>
      <c r="AQ258" s="383"/>
      <c r="AR258" s="383"/>
      <c r="AS258" s="383"/>
      <c r="AT258" s="383"/>
      <c r="AU258" s="383"/>
      <c r="AV258" s="383"/>
      <c r="AW258" s="383"/>
      <c r="AX258" s="383"/>
      <c r="AY258" s="383"/>
      <c r="AZ258" s="383"/>
      <c r="BA258" s="383"/>
      <c r="BB258" s="383"/>
      <c r="BC258" s="383"/>
      <c r="BD258" s="383"/>
      <c r="BE258" s="383"/>
      <c r="BF258" s="383"/>
      <c r="BG258" s="383"/>
      <c r="BH258" s="383"/>
      <c r="BI258" s="383"/>
      <c r="BJ258" s="383"/>
      <c r="BK258" s="383"/>
      <c r="BL258" s="383"/>
      <c r="BM258" s="383"/>
      <c r="BN258" s="383"/>
      <c r="BO258" s="383"/>
      <c r="BP258" s="383"/>
      <c r="BQ258" s="383"/>
      <c r="BR258" s="383"/>
      <c r="BS258" s="383"/>
      <c r="BT258" s="383"/>
      <c r="BU258" s="383"/>
      <c r="BV258" s="383"/>
      <c r="BW258" s="383"/>
      <c r="BX258" s="383"/>
      <c r="BY258" s="383"/>
      <c r="BZ258" s="383"/>
    </row>
    <row r="259" spans="1:78" ht="19.8" x14ac:dyDescent="0.2">
      <c r="A259" s="327"/>
      <c r="B259" s="965" t="s">
        <v>220</v>
      </c>
      <c r="C259" s="965"/>
      <c r="D259" s="965"/>
      <c r="E259" s="965"/>
      <c r="F259" s="965"/>
      <c r="G259" s="965"/>
      <c r="H259" s="965"/>
      <c r="I259" s="965"/>
      <c r="J259" s="965"/>
      <c r="K259" s="965"/>
      <c r="L259" s="965"/>
      <c r="M259" s="965"/>
      <c r="N259" s="965"/>
      <c r="O259" s="965"/>
      <c r="P259" s="965"/>
      <c r="Q259" s="965"/>
      <c r="R259" s="965"/>
      <c r="S259" s="327"/>
      <c r="T259" s="327"/>
      <c r="U259" s="327"/>
      <c r="V259" s="327"/>
      <c r="W259" s="327"/>
      <c r="X259" s="327"/>
      <c r="Y259" s="327"/>
      <c r="Z259" s="327"/>
      <c r="AA259" s="327"/>
      <c r="AB259" s="327"/>
      <c r="AC259" s="327"/>
      <c r="AD259" s="327"/>
      <c r="AE259" s="327"/>
      <c r="AF259" s="327"/>
      <c r="AG259" s="327"/>
      <c r="AH259" s="327"/>
      <c r="AI259" s="327"/>
      <c r="AJ259" s="327"/>
      <c r="AK259" s="327"/>
      <c r="AN259" s="381"/>
      <c r="AP259" s="327"/>
      <c r="AQ259" s="965" t="s">
        <v>220</v>
      </c>
      <c r="AR259" s="965"/>
      <c r="AS259" s="965"/>
      <c r="AT259" s="965"/>
      <c r="AU259" s="965"/>
      <c r="AV259" s="965"/>
      <c r="AW259" s="965"/>
      <c r="AX259" s="965"/>
      <c r="AY259" s="965"/>
      <c r="AZ259" s="965"/>
      <c r="BA259" s="965"/>
      <c r="BB259" s="965"/>
      <c r="BC259" s="965"/>
      <c r="BD259" s="965"/>
      <c r="BE259" s="965"/>
      <c r="BF259" s="965"/>
      <c r="BG259" s="965"/>
      <c r="BH259" s="327"/>
      <c r="BI259" s="327"/>
      <c r="BJ259" s="327"/>
      <c r="BK259" s="327"/>
      <c r="BL259" s="327"/>
      <c r="BM259" s="327"/>
      <c r="BN259" s="327"/>
      <c r="BO259" s="327"/>
      <c r="BP259" s="327"/>
      <c r="BQ259" s="327"/>
      <c r="BR259" s="327"/>
      <c r="BS259" s="327"/>
      <c r="BT259" s="327"/>
      <c r="BU259" s="327"/>
      <c r="BV259" s="327"/>
      <c r="BW259" s="327"/>
    </row>
    <row r="260" spans="1:78" ht="21.6" customHeight="1" x14ac:dyDescent="0.2">
      <c r="A260" s="965"/>
      <c r="B260" s="965"/>
      <c r="C260" s="327"/>
      <c r="D260" s="327"/>
      <c r="E260" s="327"/>
      <c r="F260" s="327"/>
      <c r="G260" s="327"/>
      <c r="H260" s="327"/>
      <c r="I260" s="327"/>
      <c r="J260" s="327"/>
      <c r="K260" s="1025" t="s">
        <v>221</v>
      </c>
      <c r="L260" s="1025"/>
      <c r="M260" s="1025"/>
      <c r="N260" s="1025"/>
      <c r="O260" s="1025"/>
      <c r="P260" s="1025"/>
      <c r="Q260" s="1025"/>
      <c r="R260" s="1025"/>
      <c r="S260" s="1025"/>
      <c r="T260" s="1025"/>
      <c r="U260" s="1025"/>
      <c r="V260" s="1025"/>
      <c r="W260" s="327"/>
      <c r="X260" s="327"/>
      <c r="Y260" s="327"/>
      <c r="Z260" s="327"/>
      <c r="AA260" s="327"/>
      <c r="AB260" s="327"/>
      <c r="AC260" s="327"/>
      <c r="AD260" s="327"/>
      <c r="AE260" s="327"/>
      <c r="AF260" s="327"/>
      <c r="AG260" s="327"/>
      <c r="AH260" s="327"/>
      <c r="AI260" s="327"/>
      <c r="AJ260" s="327"/>
      <c r="AK260" s="327"/>
      <c r="AN260" s="381"/>
      <c r="AP260" s="965"/>
      <c r="AQ260" s="965"/>
      <c r="AR260" s="327"/>
      <c r="AS260" s="327"/>
      <c r="AT260" s="327"/>
      <c r="AU260" s="327"/>
      <c r="AV260" s="327"/>
      <c r="AW260" s="327"/>
      <c r="AX260" s="327"/>
      <c r="AY260" s="327"/>
      <c r="AZ260" s="1025" t="s">
        <v>221</v>
      </c>
      <c r="BA260" s="1025"/>
      <c r="BB260" s="1025"/>
      <c r="BC260" s="1025"/>
      <c r="BD260" s="1025"/>
      <c r="BE260" s="1025"/>
      <c r="BF260" s="1025"/>
      <c r="BG260" s="1025"/>
      <c r="BH260" s="1025"/>
      <c r="BI260" s="1025"/>
      <c r="BJ260" s="1025"/>
      <c r="BK260" s="1025"/>
      <c r="BL260" s="327"/>
      <c r="BM260" s="327"/>
      <c r="BN260" s="327"/>
      <c r="BO260" s="327"/>
      <c r="BP260" s="327"/>
      <c r="BQ260" s="327"/>
      <c r="BR260" s="327"/>
      <c r="BS260" s="327"/>
      <c r="BT260" s="327"/>
      <c r="BU260" s="327"/>
      <c r="BV260" s="327"/>
      <c r="BW260" s="327"/>
    </row>
    <row r="261" spans="1:78" ht="24" customHeight="1" thickBot="1" x14ac:dyDescent="0.25">
      <c r="A261" s="330"/>
      <c r="B261" s="330"/>
      <c r="C261" s="330"/>
      <c r="D261" s="330"/>
      <c r="E261" s="330"/>
      <c r="F261" s="330"/>
      <c r="G261" s="330"/>
      <c r="H261" s="330"/>
      <c r="I261" s="330"/>
      <c r="J261" s="330"/>
      <c r="K261" s="330"/>
      <c r="L261" s="985" t="s">
        <v>236</v>
      </c>
      <c r="M261" s="985"/>
      <c r="N261" s="985"/>
      <c r="O261" s="985">
        <f>$O$3</f>
        <v>1</v>
      </c>
      <c r="P261" s="985"/>
      <c r="Q261" s="379" t="s">
        <v>222</v>
      </c>
      <c r="R261" s="380"/>
      <c r="S261" s="985">
        <f>国語!$A$61</f>
        <v>39</v>
      </c>
      <c r="T261" s="985"/>
      <c r="U261" s="379" t="s">
        <v>223</v>
      </c>
      <c r="V261" s="380"/>
      <c r="W261" s="985" t="s">
        <v>224</v>
      </c>
      <c r="X261" s="985"/>
      <c r="Y261" s="985"/>
      <c r="Z261" s="135"/>
      <c r="AA261" s="986">
        <f>国語!$B$61</f>
        <v>0</v>
      </c>
      <c r="AB261" s="986"/>
      <c r="AC261" s="986"/>
      <c r="AD261" s="986"/>
      <c r="AE261" s="986"/>
      <c r="AF261" s="986"/>
      <c r="AG261" s="986"/>
      <c r="AH261" s="986"/>
      <c r="AI261" s="403"/>
      <c r="AJ261" s="403"/>
      <c r="AK261" s="403"/>
      <c r="AN261" s="381"/>
      <c r="AP261" s="330"/>
      <c r="AQ261" s="330"/>
      <c r="AR261" s="330"/>
      <c r="AS261" s="330"/>
      <c r="AT261" s="330"/>
      <c r="AU261" s="330"/>
      <c r="AV261" s="330"/>
      <c r="AW261" s="330"/>
      <c r="AX261" s="330"/>
      <c r="AY261" s="330"/>
      <c r="AZ261" s="330"/>
      <c r="BA261" s="985" t="s">
        <v>236</v>
      </c>
      <c r="BB261" s="985"/>
      <c r="BC261" s="985"/>
      <c r="BD261" s="985">
        <f>$O$3</f>
        <v>1</v>
      </c>
      <c r="BE261" s="985"/>
      <c r="BF261" s="379" t="s">
        <v>222</v>
      </c>
      <c r="BG261" s="380"/>
      <c r="BH261" s="985">
        <f>国語!$A$62</f>
        <v>40</v>
      </c>
      <c r="BI261" s="985"/>
      <c r="BJ261" s="379" t="s">
        <v>223</v>
      </c>
      <c r="BK261" s="380"/>
      <c r="BL261" s="985" t="s">
        <v>224</v>
      </c>
      <c r="BM261" s="985"/>
      <c r="BN261" s="985"/>
      <c r="BO261" s="135"/>
      <c r="BP261" s="986">
        <f>国語!$B$62</f>
        <v>0</v>
      </c>
      <c r="BQ261" s="986"/>
      <c r="BR261" s="986"/>
      <c r="BS261" s="986"/>
      <c r="BT261" s="986"/>
      <c r="BU261" s="986"/>
      <c r="BV261" s="986"/>
      <c r="BW261" s="986"/>
    </row>
    <row r="262" spans="1:78" ht="15.6" customHeight="1" x14ac:dyDescent="0.2">
      <c r="A262" s="991" t="s">
        <v>225</v>
      </c>
      <c r="B262" s="992"/>
      <c r="C262" s="992"/>
      <c r="D262" s="992"/>
      <c r="E262" s="996"/>
      <c r="F262" s="991" t="s">
        <v>240</v>
      </c>
      <c r="G262" s="992"/>
      <c r="H262" s="992"/>
      <c r="I262" s="992"/>
      <c r="J262" s="992"/>
      <c r="K262" s="995" t="s">
        <v>226</v>
      </c>
      <c r="L262" s="995"/>
      <c r="M262" s="995"/>
      <c r="N262" s="995"/>
      <c r="O262" s="995"/>
      <c r="P262" s="995" t="s">
        <v>226</v>
      </c>
      <c r="Q262" s="995"/>
      <c r="R262" s="995"/>
      <c r="S262" s="995"/>
      <c r="T262" s="995"/>
      <c r="U262" s="992" t="s">
        <v>227</v>
      </c>
      <c r="V262" s="992"/>
      <c r="W262" s="992"/>
      <c r="X262" s="992"/>
      <c r="Y262" s="996"/>
      <c r="Z262" s="997" t="s">
        <v>228</v>
      </c>
      <c r="AA262" s="992"/>
      <c r="AB262" s="992"/>
      <c r="AC262" s="968" t="s">
        <v>342</v>
      </c>
      <c r="AD262" s="969"/>
      <c r="AE262" s="970"/>
      <c r="AF262" s="992" t="s">
        <v>229</v>
      </c>
      <c r="AG262" s="992"/>
      <c r="AH262" s="996"/>
      <c r="AI262" s="996" t="s">
        <v>316</v>
      </c>
      <c r="AJ262" s="1004"/>
      <c r="AK262" s="1005"/>
      <c r="AN262" s="381"/>
      <c r="AP262" s="991" t="s">
        <v>225</v>
      </c>
      <c r="AQ262" s="992"/>
      <c r="AR262" s="992"/>
      <c r="AS262" s="992"/>
      <c r="AT262" s="996"/>
      <c r="AU262" s="991" t="s">
        <v>240</v>
      </c>
      <c r="AV262" s="992"/>
      <c r="AW262" s="992"/>
      <c r="AX262" s="992"/>
      <c r="AY262" s="992"/>
      <c r="AZ262" s="995" t="s">
        <v>226</v>
      </c>
      <c r="BA262" s="995"/>
      <c r="BB262" s="995"/>
      <c r="BC262" s="995"/>
      <c r="BD262" s="995"/>
      <c r="BE262" s="995" t="s">
        <v>226</v>
      </c>
      <c r="BF262" s="995"/>
      <c r="BG262" s="995"/>
      <c r="BH262" s="995"/>
      <c r="BI262" s="995"/>
      <c r="BJ262" s="992" t="s">
        <v>227</v>
      </c>
      <c r="BK262" s="992"/>
      <c r="BL262" s="992"/>
      <c r="BM262" s="992"/>
      <c r="BN262" s="996"/>
      <c r="BO262" s="997" t="s">
        <v>228</v>
      </c>
      <c r="BP262" s="992"/>
      <c r="BQ262" s="992"/>
      <c r="BR262" s="968" t="s">
        <v>342</v>
      </c>
      <c r="BS262" s="969"/>
      <c r="BT262" s="970"/>
      <c r="BU262" s="992" t="s">
        <v>229</v>
      </c>
      <c r="BV262" s="992"/>
      <c r="BW262" s="996"/>
      <c r="BX262" s="996" t="s">
        <v>316</v>
      </c>
      <c r="BY262" s="1004"/>
      <c r="BZ262" s="1005"/>
    </row>
    <row r="263" spans="1:78" ht="15.6" customHeight="1" thickBot="1" x14ac:dyDescent="0.25">
      <c r="A263" s="993"/>
      <c r="B263" s="994"/>
      <c r="C263" s="994"/>
      <c r="D263" s="994"/>
      <c r="E263" s="1003"/>
      <c r="F263" s="993"/>
      <c r="G263" s="994"/>
      <c r="H263" s="994"/>
      <c r="I263" s="994"/>
      <c r="J263" s="994"/>
      <c r="K263" s="994" t="s">
        <v>29</v>
      </c>
      <c r="L263" s="994"/>
      <c r="M263" s="994"/>
      <c r="N263" s="994"/>
      <c r="O263" s="994"/>
      <c r="P263" s="994" t="s">
        <v>239</v>
      </c>
      <c r="Q263" s="994"/>
      <c r="R263" s="994"/>
      <c r="S263" s="994"/>
      <c r="T263" s="994"/>
      <c r="U263" s="994" t="s">
        <v>239</v>
      </c>
      <c r="V263" s="994"/>
      <c r="W263" s="994"/>
      <c r="X263" s="994"/>
      <c r="Y263" s="1003"/>
      <c r="Z263" s="1024" t="s">
        <v>230</v>
      </c>
      <c r="AA263" s="994"/>
      <c r="AB263" s="994"/>
      <c r="AC263" s="971" t="s">
        <v>229</v>
      </c>
      <c r="AD263" s="972"/>
      <c r="AE263" s="973"/>
      <c r="AF263" s="994"/>
      <c r="AG263" s="994"/>
      <c r="AH263" s="1003"/>
      <c r="AI263" s="1007" t="s">
        <v>229</v>
      </c>
      <c r="AJ263" s="1008"/>
      <c r="AK263" s="1009"/>
      <c r="AN263" s="381"/>
      <c r="AP263" s="993"/>
      <c r="AQ263" s="994"/>
      <c r="AR263" s="994"/>
      <c r="AS263" s="994"/>
      <c r="AT263" s="1003"/>
      <c r="AU263" s="993"/>
      <c r="AV263" s="994"/>
      <c r="AW263" s="994"/>
      <c r="AX263" s="994"/>
      <c r="AY263" s="994"/>
      <c r="AZ263" s="994" t="s">
        <v>29</v>
      </c>
      <c r="BA263" s="994"/>
      <c r="BB263" s="994"/>
      <c r="BC263" s="994"/>
      <c r="BD263" s="994"/>
      <c r="BE263" s="994" t="s">
        <v>239</v>
      </c>
      <c r="BF263" s="994"/>
      <c r="BG263" s="994"/>
      <c r="BH263" s="994"/>
      <c r="BI263" s="994"/>
      <c r="BJ263" s="994" t="s">
        <v>239</v>
      </c>
      <c r="BK263" s="994"/>
      <c r="BL263" s="994"/>
      <c r="BM263" s="994"/>
      <c r="BN263" s="1003"/>
      <c r="BO263" s="1024" t="s">
        <v>230</v>
      </c>
      <c r="BP263" s="994"/>
      <c r="BQ263" s="994"/>
      <c r="BR263" s="971" t="s">
        <v>229</v>
      </c>
      <c r="BS263" s="972"/>
      <c r="BT263" s="973"/>
      <c r="BU263" s="994"/>
      <c r="BV263" s="994"/>
      <c r="BW263" s="1003"/>
      <c r="BX263" s="1007" t="s">
        <v>229</v>
      </c>
      <c r="BY263" s="1008"/>
      <c r="BZ263" s="1009"/>
    </row>
    <row r="264" spans="1:78" ht="24" customHeight="1" x14ac:dyDescent="0.2">
      <c r="A264" s="966" t="s">
        <v>231</v>
      </c>
      <c r="B264" s="1016"/>
      <c r="C264" s="1016"/>
      <c r="D264" s="1016"/>
      <c r="E264" s="962"/>
      <c r="F264" s="966" t="str">
        <f>IF($F$6="","",IF($F$6=100,"100"))</f>
        <v>100</v>
      </c>
      <c r="G264" s="1016"/>
      <c r="H264" s="1016"/>
      <c r="I264" s="1016"/>
      <c r="J264" s="1016"/>
      <c r="K264" s="1016">
        <f>IF($F$6="","",IF($F$6=100,国語!$BI$61))</f>
        <v>0</v>
      </c>
      <c r="L264" s="1016"/>
      <c r="M264" s="1016"/>
      <c r="N264" s="1016"/>
      <c r="O264" s="1016"/>
      <c r="P264" s="1016">
        <f>K264</f>
        <v>0</v>
      </c>
      <c r="Q264" s="1016"/>
      <c r="R264" s="1016"/>
      <c r="S264" s="1016"/>
      <c r="T264" s="1016"/>
      <c r="U264" s="1017">
        <f>$U$6</f>
        <v>59.9</v>
      </c>
      <c r="V264" s="1017"/>
      <c r="W264" s="1017"/>
      <c r="X264" s="1017"/>
      <c r="Y264" s="1018"/>
      <c r="Z264" s="1019" t="str">
        <f>IF(AND(K264&gt;=0,K264&lt;=30,$F$6&gt;0),"〇"," ")</f>
        <v>〇</v>
      </c>
      <c r="AA264" s="999"/>
      <c r="AB264" s="1000"/>
      <c r="AC264" s="998" t="str">
        <f>IF(AND(K264&gt;=31,K264&lt;=50,$F$6&gt;0),"〇"," ")</f>
        <v xml:space="preserve"> </v>
      </c>
      <c r="AD264" s="999"/>
      <c r="AE264" s="1000"/>
      <c r="AF264" s="998" t="str">
        <f>IF(AND(K264&gt;=51,K264&lt;=68,$F$6&gt;0),"〇"," ")</f>
        <v xml:space="preserve"> </v>
      </c>
      <c r="AG264" s="999"/>
      <c r="AH264" s="1000"/>
      <c r="AI264" s="998" t="str">
        <f>IF(AND(K264&gt;=69,$F$6&gt;0),"〇"," ")</f>
        <v xml:space="preserve"> </v>
      </c>
      <c r="AJ264" s="999"/>
      <c r="AK264" s="1006"/>
      <c r="AN264" s="381"/>
      <c r="AP264" s="966" t="s">
        <v>231</v>
      </c>
      <c r="AQ264" s="1016"/>
      <c r="AR264" s="1016"/>
      <c r="AS264" s="1016"/>
      <c r="AT264" s="962"/>
      <c r="AU264" s="966" t="str">
        <f>IF($F$6="","",IF($F$6=100,"100"))</f>
        <v>100</v>
      </c>
      <c r="AV264" s="1016"/>
      <c r="AW264" s="1016"/>
      <c r="AX264" s="1016"/>
      <c r="AY264" s="1016"/>
      <c r="AZ264" s="1016">
        <f>IF($F$6="","",IF($F$6=100,国語!$BI$62))</f>
        <v>0</v>
      </c>
      <c r="BA264" s="1016"/>
      <c r="BB264" s="1016"/>
      <c r="BC264" s="1016"/>
      <c r="BD264" s="1016"/>
      <c r="BE264" s="1016">
        <f>AZ264</f>
        <v>0</v>
      </c>
      <c r="BF264" s="1016"/>
      <c r="BG264" s="1016"/>
      <c r="BH264" s="1016"/>
      <c r="BI264" s="1016"/>
      <c r="BJ264" s="1017">
        <f>$U$6</f>
        <v>59.9</v>
      </c>
      <c r="BK264" s="1017"/>
      <c r="BL264" s="1017"/>
      <c r="BM264" s="1017"/>
      <c r="BN264" s="1018"/>
      <c r="BO264" s="1019" t="str">
        <f>IF(AND(AZ264&gt;=0,AZ264&lt;=30,$F$6&gt;0),"〇"," ")</f>
        <v>〇</v>
      </c>
      <c r="BP264" s="999"/>
      <c r="BQ264" s="1000"/>
      <c r="BR264" s="998" t="str">
        <f>IF(AND(AZ264&gt;=31,AZ264&lt;=50,$F$6&gt;0),"〇"," ")</f>
        <v xml:space="preserve"> </v>
      </c>
      <c r="BS264" s="999"/>
      <c r="BT264" s="1000"/>
      <c r="BU264" s="998" t="str">
        <f>IF(AND(AZ264&gt;=51,AZ264&lt;=68,$F$6&gt;0),"〇"," ")</f>
        <v xml:space="preserve"> </v>
      </c>
      <c r="BV264" s="999"/>
      <c r="BW264" s="1000"/>
      <c r="BX264" s="998" t="str">
        <f>IF(AND(AZ264&gt;=69,$F$6&gt;0),"〇"," ")</f>
        <v xml:space="preserve"> </v>
      </c>
      <c r="BY264" s="999"/>
      <c r="BZ264" s="1006"/>
    </row>
    <row r="265" spans="1:78" ht="24" customHeight="1" x14ac:dyDescent="0.2">
      <c r="A265" s="1001" t="s">
        <v>232</v>
      </c>
      <c r="B265" s="1002"/>
      <c r="C265" s="1002"/>
      <c r="D265" s="1002"/>
      <c r="E265" s="1021"/>
      <c r="F265" s="1001" t="str">
        <f>IF($F$7="","",IF($F$7=100,"100"))</f>
        <v>100</v>
      </c>
      <c r="G265" s="1002"/>
      <c r="H265" s="1002"/>
      <c r="I265" s="1002"/>
      <c r="J265" s="1002"/>
      <c r="K265" s="1002">
        <f>IF($F$7="","",IF($F$7=100,社会!$BL$61))</f>
        <v>0</v>
      </c>
      <c r="L265" s="1002"/>
      <c r="M265" s="1002"/>
      <c r="N265" s="1002"/>
      <c r="O265" s="1002"/>
      <c r="P265" s="1002">
        <f t="shared" ref="P265:P267" si="38">K265</f>
        <v>0</v>
      </c>
      <c r="Q265" s="1002"/>
      <c r="R265" s="1002"/>
      <c r="S265" s="1002"/>
      <c r="T265" s="1002"/>
      <c r="U265" s="987">
        <f>$U$7</f>
        <v>74.8</v>
      </c>
      <c r="V265" s="987"/>
      <c r="W265" s="987"/>
      <c r="X265" s="987"/>
      <c r="Y265" s="988"/>
      <c r="Z265" s="989" t="str">
        <f>IF(AND(K265&gt;=0,K265&lt;=47,$F$7&gt;0),"〇"," ")</f>
        <v>〇</v>
      </c>
      <c r="AA265" s="975"/>
      <c r="AB265" s="990"/>
      <c r="AC265" s="974" t="str">
        <f>IF(AND(K265&gt;=48,K265&lt;=65,$F$7&gt;0),"〇"," ")</f>
        <v xml:space="preserve"> </v>
      </c>
      <c r="AD265" s="975"/>
      <c r="AE265" s="990"/>
      <c r="AF265" s="974" t="str">
        <f>IF(AND(K265&gt;=66,K265&lt;=83,$F$7&gt;0),"〇"," ")</f>
        <v xml:space="preserve"> </v>
      </c>
      <c r="AG265" s="975"/>
      <c r="AH265" s="990"/>
      <c r="AI265" s="974" t="str">
        <f>IF(AND(K265&gt;=84,$F$7&gt;0),"〇"," ")</f>
        <v xml:space="preserve"> </v>
      </c>
      <c r="AJ265" s="975"/>
      <c r="AK265" s="976"/>
      <c r="AN265" s="381"/>
      <c r="AP265" s="1001" t="s">
        <v>232</v>
      </c>
      <c r="AQ265" s="1002"/>
      <c r="AR265" s="1002"/>
      <c r="AS265" s="1002"/>
      <c r="AT265" s="1021"/>
      <c r="AU265" s="1001" t="str">
        <f>IF($F$7="","",IF($F$7=100,"100"))</f>
        <v>100</v>
      </c>
      <c r="AV265" s="1002"/>
      <c r="AW265" s="1002"/>
      <c r="AX265" s="1002"/>
      <c r="AY265" s="1002"/>
      <c r="AZ265" s="1002">
        <f>IF($F$7="","",IF($F$7=100,社会!$BL$62))</f>
        <v>0</v>
      </c>
      <c r="BA265" s="1002"/>
      <c r="BB265" s="1002"/>
      <c r="BC265" s="1002"/>
      <c r="BD265" s="1002"/>
      <c r="BE265" s="1002">
        <f t="shared" ref="BE265:BE267" si="39">AZ265</f>
        <v>0</v>
      </c>
      <c r="BF265" s="1002"/>
      <c r="BG265" s="1002"/>
      <c r="BH265" s="1002"/>
      <c r="BI265" s="1002"/>
      <c r="BJ265" s="987">
        <f>$U$7</f>
        <v>74.8</v>
      </c>
      <c r="BK265" s="987"/>
      <c r="BL265" s="987"/>
      <c r="BM265" s="987"/>
      <c r="BN265" s="988"/>
      <c r="BO265" s="989" t="str">
        <f>IF(AND(AZ265&gt;=0,AZ265&lt;=47,$F$7&gt;0),"〇"," ")</f>
        <v>〇</v>
      </c>
      <c r="BP265" s="975"/>
      <c r="BQ265" s="990"/>
      <c r="BR265" s="974" t="str">
        <f>IF(AND(AZ265&gt;=48,AZ265&lt;=65,$F$7&gt;0),"〇"," ")</f>
        <v xml:space="preserve"> </v>
      </c>
      <c r="BS265" s="975"/>
      <c r="BT265" s="990"/>
      <c r="BU265" s="974" t="str">
        <f>IF(AND(AZ265&gt;=66,AZ265&lt;=83,$F$7&gt;0),"〇"," ")</f>
        <v xml:space="preserve"> </v>
      </c>
      <c r="BV265" s="975"/>
      <c r="BW265" s="990"/>
      <c r="BX265" s="974" t="str">
        <f>IF(AND(AZ265&gt;=84,$F$7&gt;0),"〇"," ")</f>
        <v xml:space="preserve"> </v>
      </c>
      <c r="BY265" s="975"/>
      <c r="BZ265" s="976"/>
    </row>
    <row r="266" spans="1:78" ht="24" customHeight="1" x14ac:dyDescent="0.2">
      <c r="A266" s="1001" t="s">
        <v>233</v>
      </c>
      <c r="B266" s="1002"/>
      <c r="C266" s="1002"/>
      <c r="D266" s="1002"/>
      <c r="E266" s="1021"/>
      <c r="F266" s="1001" t="str">
        <f>IF($F$8="","",IF($F$8=100,"100"))</f>
        <v>100</v>
      </c>
      <c r="G266" s="1002"/>
      <c r="H266" s="1002"/>
      <c r="I266" s="1002"/>
      <c r="J266" s="1002"/>
      <c r="K266" s="1002">
        <f>IF($F$8="","",IF($F$8=100,算数!$BF$61))</f>
        <v>0</v>
      </c>
      <c r="L266" s="1002"/>
      <c r="M266" s="1002"/>
      <c r="N266" s="1002"/>
      <c r="O266" s="1002"/>
      <c r="P266" s="1002">
        <f t="shared" si="38"/>
        <v>0</v>
      </c>
      <c r="Q266" s="1002"/>
      <c r="R266" s="1002"/>
      <c r="S266" s="1002"/>
      <c r="T266" s="1002"/>
      <c r="U266" s="987">
        <f>$U$8</f>
        <v>66.5</v>
      </c>
      <c r="V266" s="987"/>
      <c r="W266" s="987"/>
      <c r="X266" s="987"/>
      <c r="Y266" s="988"/>
      <c r="Z266" s="989" t="str">
        <f>IF(AND(K266&gt;=0,K266&lt;=28,$F$8&gt;0),"〇"," ")</f>
        <v>〇</v>
      </c>
      <c r="AA266" s="975"/>
      <c r="AB266" s="990"/>
      <c r="AC266" s="974" t="str">
        <f>IF(AND(K266&gt;=29,K266&lt;=54,$F$8&gt;0),"〇"," ")</f>
        <v xml:space="preserve"> </v>
      </c>
      <c r="AD266" s="975"/>
      <c r="AE266" s="990"/>
      <c r="AF266" s="974" t="str">
        <f>IF(AND(K266&gt;=55,K266&lt;=77,$F$8&gt;0),"〇"," ")</f>
        <v xml:space="preserve"> </v>
      </c>
      <c r="AG266" s="975"/>
      <c r="AH266" s="990"/>
      <c r="AI266" s="974" t="str">
        <f>IF(AND(K266&gt;=78,$F$8&gt;0),"〇"," ")</f>
        <v xml:space="preserve"> </v>
      </c>
      <c r="AJ266" s="975"/>
      <c r="AK266" s="976"/>
      <c r="AN266" s="381"/>
      <c r="AP266" s="1001" t="s">
        <v>233</v>
      </c>
      <c r="AQ266" s="1002"/>
      <c r="AR266" s="1002"/>
      <c r="AS266" s="1002"/>
      <c r="AT266" s="1021"/>
      <c r="AU266" s="1001" t="str">
        <f>IF($F$8="","",IF($F$8=100,"100"))</f>
        <v>100</v>
      </c>
      <c r="AV266" s="1002"/>
      <c r="AW266" s="1002"/>
      <c r="AX266" s="1002"/>
      <c r="AY266" s="1002"/>
      <c r="AZ266" s="1002">
        <f>IF($F$8="","",IF($F$8=100,算数!$BF$62))</f>
        <v>0</v>
      </c>
      <c r="BA266" s="1002"/>
      <c r="BB266" s="1002"/>
      <c r="BC266" s="1002"/>
      <c r="BD266" s="1002"/>
      <c r="BE266" s="1002">
        <f t="shared" si="39"/>
        <v>0</v>
      </c>
      <c r="BF266" s="1002"/>
      <c r="BG266" s="1002"/>
      <c r="BH266" s="1002"/>
      <c r="BI266" s="1002"/>
      <c r="BJ266" s="987">
        <f>$U$8</f>
        <v>66.5</v>
      </c>
      <c r="BK266" s="987"/>
      <c r="BL266" s="987"/>
      <c r="BM266" s="987"/>
      <c r="BN266" s="988"/>
      <c r="BO266" s="989" t="str">
        <f>IF(AND(AZ266&gt;=0,AZ266&lt;=28,$F$8&gt;0),"〇"," ")</f>
        <v>〇</v>
      </c>
      <c r="BP266" s="975"/>
      <c r="BQ266" s="990"/>
      <c r="BR266" s="974" t="str">
        <f>IF(AND(AZ266&gt;=29,AZ266&lt;=54,$F$8&gt;0),"〇"," ")</f>
        <v xml:space="preserve"> </v>
      </c>
      <c r="BS266" s="975"/>
      <c r="BT266" s="990"/>
      <c r="BU266" s="974" t="str">
        <f>IF(AND(AZ266&gt;=55,AZ266&lt;=77,$F$8&gt;0),"〇"," ")</f>
        <v xml:space="preserve"> </v>
      </c>
      <c r="BV266" s="975"/>
      <c r="BW266" s="990"/>
      <c r="BX266" s="974" t="str">
        <f>IF(AND(AZ266&gt;=78,$F$8&gt;0),"〇"," ")</f>
        <v xml:space="preserve"> </v>
      </c>
      <c r="BY266" s="975"/>
      <c r="BZ266" s="976"/>
    </row>
    <row r="267" spans="1:78" ht="24" customHeight="1" thickBot="1" x14ac:dyDescent="0.25">
      <c r="A267" s="1022" t="s">
        <v>234</v>
      </c>
      <c r="B267" s="1015"/>
      <c r="C267" s="1015"/>
      <c r="D267" s="1015"/>
      <c r="E267" s="1023"/>
      <c r="F267" s="1001" t="str">
        <f>IF($F$9="","",IF($F$9=100,"100"))</f>
        <v>100</v>
      </c>
      <c r="G267" s="1002"/>
      <c r="H267" s="1002"/>
      <c r="I267" s="1002"/>
      <c r="J267" s="1002"/>
      <c r="K267" s="1015">
        <f>IF($F$9="","",IF($F$9=100,理科!$BK$61))</f>
        <v>0</v>
      </c>
      <c r="L267" s="1015"/>
      <c r="M267" s="1015"/>
      <c r="N267" s="1015"/>
      <c r="O267" s="1015"/>
      <c r="P267" s="1002">
        <f t="shared" si="38"/>
        <v>0</v>
      </c>
      <c r="Q267" s="1002"/>
      <c r="R267" s="1002"/>
      <c r="S267" s="1002"/>
      <c r="T267" s="1002"/>
      <c r="U267" s="987">
        <f>$U$9</f>
        <v>80.7</v>
      </c>
      <c r="V267" s="987"/>
      <c r="W267" s="987"/>
      <c r="X267" s="987"/>
      <c r="Y267" s="988"/>
      <c r="Z267" s="989" t="str">
        <f>IF(AND(K267&gt;=0,K267&lt;=54,$F$9&gt;0),"〇"," ")</f>
        <v>〇</v>
      </c>
      <c r="AA267" s="975"/>
      <c r="AB267" s="990"/>
      <c r="AC267" s="974" t="str">
        <f>IF(AND(K267&gt;=55,K267&lt;=72,$F$9&gt;0),"〇"," ")</f>
        <v xml:space="preserve"> </v>
      </c>
      <c r="AD267" s="975"/>
      <c r="AE267" s="990"/>
      <c r="AF267" s="974" t="str">
        <f>IF(AND(K267&gt;=73,K267&lt;=88,$F$9&gt;0),"〇"," ")</f>
        <v xml:space="preserve"> </v>
      </c>
      <c r="AG267" s="975"/>
      <c r="AH267" s="990"/>
      <c r="AI267" s="977" t="str">
        <f>IF(AND(K267&gt;=89,$F$9&gt;0),"〇"," ")</f>
        <v xml:space="preserve"> </v>
      </c>
      <c r="AJ267" s="978"/>
      <c r="AK267" s="979"/>
      <c r="AN267" s="381"/>
      <c r="AP267" s="1022" t="s">
        <v>234</v>
      </c>
      <c r="AQ267" s="1015"/>
      <c r="AR267" s="1015"/>
      <c r="AS267" s="1015"/>
      <c r="AT267" s="1023"/>
      <c r="AU267" s="1013" t="str">
        <f>IF($F$9="","",IF($F$9=100,"100"))</f>
        <v>100</v>
      </c>
      <c r="AV267" s="1014"/>
      <c r="AW267" s="1014"/>
      <c r="AX267" s="1014"/>
      <c r="AY267" s="1014"/>
      <c r="AZ267" s="1015">
        <f>IF($F$9="","",IF($F$9=100,理科!$BK$62))</f>
        <v>0</v>
      </c>
      <c r="BA267" s="1015"/>
      <c r="BB267" s="1015"/>
      <c r="BC267" s="1015"/>
      <c r="BD267" s="1015"/>
      <c r="BE267" s="1002">
        <f t="shared" si="39"/>
        <v>0</v>
      </c>
      <c r="BF267" s="1002"/>
      <c r="BG267" s="1002"/>
      <c r="BH267" s="1002"/>
      <c r="BI267" s="1002"/>
      <c r="BJ267" s="987">
        <f>$U$9</f>
        <v>80.7</v>
      </c>
      <c r="BK267" s="987"/>
      <c r="BL267" s="987"/>
      <c r="BM267" s="987"/>
      <c r="BN267" s="988"/>
      <c r="BO267" s="989" t="str">
        <f>IF(AND(AZ267&gt;=0,AZ267&lt;=54,$F$9&gt;0),"〇"," ")</f>
        <v>〇</v>
      </c>
      <c r="BP267" s="975"/>
      <c r="BQ267" s="990"/>
      <c r="BR267" s="974" t="str">
        <f>IF(AND(AZ267&gt;=55,AZ267&lt;=72,$F$9&gt;0),"〇"," ")</f>
        <v xml:space="preserve"> </v>
      </c>
      <c r="BS267" s="975"/>
      <c r="BT267" s="990"/>
      <c r="BU267" s="974" t="str">
        <f>IF(AND(AZ267&gt;=73,AZ267&lt;=88,$F$9&gt;0),"〇"," ")</f>
        <v xml:space="preserve"> </v>
      </c>
      <c r="BV267" s="975"/>
      <c r="BW267" s="990"/>
      <c r="BX267" s="977" t="str">
        <f>IF(AND(AZ267&gt;=89,$F$9&gt;0),"〇"," ")</f>
        <v xml:space="preserve"> </v>
      </c>
      <c r="BY267" s="978"/>
      <c r="BZ267" s="979"/>
    </row>
    <row r="268" spans="1:78" ht="24" customHeight="1" thickBot="1" x14ac:dyDescent="0.25">
      <c r="A268" s="1010" t="s">
        <v>235</v>
      </c>
      <c r="B268" s="1011"/>
      <c r="C268" s="1011"/>
      <c r="D268" s="1011"/>
      <c r="E268" s="1020"/>
      <c r="F268" s="1010">
        <f>SUM($F$6:$F$9)</f>
        <v>400</v>
      </c>
      <c r="G268" s="1011"/>
      <c r="H268" s="1011"/>
      <c r="I268" s="1011"/>
      <c r="J268" s="1011"/>
      <c r="K268" s="1011">
        <f>SUM(K264:K267)</f>
        <v>0</v>
      </c>
      <c r="L268" s="1011"/>
      <c r="M268" s="1011"/>
      <c r="N268" s="1011"/>
      <c r="O268" s="1011"/>
      <c r="P268" s="1012">
        <f>K268/F268*100</f>
        <v>0</v>
      </c>
      <c r="Q268" s="1012"/>
      <c r="R268" s="1012"/>
      <c r="S268" s="1012"/>
      <c r="T268" s="1012"/>
      <c r="U268" s="983"/>
      <c r="V268" s="983"/>
      <c r="W268" s="983"/>
      <c r="X268" s="983"/>
      <c r="Y268" s="980"/>
      <c r="Z268" s="984"/>
      <c r="AA268" s="983"/>
      <c r="AB268" s="983"/>
      <c r="AC268" s="983"/>
      <c r="AD268" s="983"/>
      <c r="AE268" s="983"/>
      <c r="AF268" s="983"/>
      <c r="AG268" s="983"/>
      <c r="AH268" s="980"/>
      <c r="AI268" s="980"/>
      <c r="AJ268" s="981"/>
      <c r="AK268" s="982"/>
      <c r="AN268" s="381"/>
      <c r="AP268" s="1010" t="s">
        <v>235</v>
      </c>
      <c r="AQ268" s="1011"/>
      <c r="AR268" s="1011"/>
      <c r="AS268" s="1011"/>
      <c r="AT268" s="1020"/>
      <c r="AU268" s="1010">
        <f>SUM($F$6:$F$9)</f>
        <v>400</v>
      </c>
      <c r="AV268" s="1011"/>
      <c r="AW268" s="1011"/>
      <c r="AX268" s="1011"/>
      <c r="AY268" s="1011"/>
      <c r="AZ268" s="1011">
        <f>SUM(AZ264:AZ267)</f>
        <v>0</v>
      </c>
      <c r="BA268" s="1011"/>
      <c r="BB268" s="1011"/>
      <c r="BC268" s="1011"/>
      <c r="BD268" s="1011"/>
      <c r="BE268" s="1012">
        <f>AZ268/AU268*100</f>
        <v>0</v>
      </c>
      <c r="BF268" s="1012"/>
      <c r="BG268" s="1012"/>
      <c r="BH268" s="1012"/>
      <c r="BI268" s="1012"/>
      <c r="BJ268" s="983"/>
      <c r="BK268" s="983"/>
      <c r="BL268" s="983"/>
      <c r="BM268" s="983"/>
      <c r="BN268" s="980"/>
      <c r="BO268" s="984"/>
      <c r="BP268" s="983"/>
      <c r="BQ268" s="983"/>
      <c r="BR268" s="983"/>
      <c r="BS268" s="983"/>
      <c r="BT268" s="983"/>
      <c r="BU268" s="983"/>
      <c r="BV268" s="983"/>
      <c r="BW268" s="980"/>
      <c r="BX268" s="980"/>
      <c r="BY268" s="981"/>
      <c r="BZ268" s="982"/>
    </row>
    <row r="269" spans="1:78" ht="24" customHeight="1" x14ac:dyDescent="0.2">
      <c r="A269" s="327"/>
      <c r="B269" s="327"/>
      <c r="C269" s="327"/>
      <c r="D269" s="327"/>
      <c r="E269" s="327"/>
      <c r="F269" s="327"/>
      <c r="G269" s="327"/>
      <c r="H269" s="327"/>
      <c r="I269" s="327"/>
      <c r="J269" s="327"/>
      <c r="K269" s="327"/>
      <c r="L269" s="327"/>
      <c r="M269" s="327"/>
      <c r="N269" s="327"/>
      <c r="O269" s="327"/>
      <c r="P269" s="327"/>
      <c r="Q269" s="327"/>
      <c r="R269" s="327"/>
      <c r="S269" s="327"/>
      <c r="T269" s="327"/>
      <c r="U269" s="327"/>
      <c r="V269" s="327"/>
      <c r="W269" s="327"/>
      <c r="X269" s="327"/>
      <c r="Y269" s="327"/>
      <c r="Z269" s="327"/>
      <c r="AA269" s="327"/>
      <c r="AB269" s="327"/>
      <c r="AC269" s="327"/>
      <c r="AD269" s="327"/>
      <c r="AE269" s="327"/>
      <c r="AF269" s="327"/>
      <c r="AG269" s="327"/>
      <c r="AH269" s="327"/>
      <c r="AI269" s="327"/>
      <c r="AJ269" s="327"/>
      <c r="AK269" s="327"/>
      <c r="AN269" s="381"/>
    </row>
    <row r="270" spans="1:78" ht="19.8" x14ac:dyDescent="0.2">
      <c r="A270" s="327"/>
      <c r="B270" s="327"/>
      <c r="C270" s="327"/>
      <c r="D270" s="327"/>
      <c r="E270" s="327"/>
      <c r="F270" s="327"/>
      <c r="G270" s="327"/>
      <c r="H270" s="327"/>
      <c r="I270" s="327"/>
      <c r="J270" s="327"/>
      <c r="K270" s="327"/>
      <c r="L270" s="327"/>
      <c r="M270" s="327"/>
      <c r="N270" s="327"/>
      <c r="O270" s="327"/>
      <c r="P270" s="327"/>
      <c r="Q270" s="327"/>
      <c r="R270" s="327"/>
      <c r="S270" s="327"/>
      <c r="T270" s="327"/>
      <c r="U270" s="327"/>
      <c r="V270" s="327"/>
      <c r="W270" s="327"/>
      <c r="X270" s="327"/>
      <c r="Y270" s="327"/>
      <c r="Z270" s="327"/>
      <c r="AA270" s="327"/>
      <c r="AB270" s="327"/>
      <c r="AC270" s="327"/>
      <c r="AD270" s="327"/>
      <c r="AE270" s="327"/>
      <c r="AF270" s="327"/>
      <c r="AG270" s="327"/>
      <c r="AH270" s="327"/>
      <c r="AI270" s="327"/>
      <c r="AJ270" s="327"/>
      <c r="AK270" s="327"/>
      <c r="AN270" s="381"/>
    </row>
  </sheetData>
  <mergeCells count="2720">
    <mergeCell ref="AQ1:BG1"/>
    <mergeCell ref="B16:R16"/>
    <mergeCell ref="AQ16:BG16"/>
    <mergeCell ref="B28:R28"/>
    <mergeCell ref="AQ28:BG28"/>
    <mergeCell ref="B43:R43"/>
    <mergeCell ref="AQ43:BG43"/>
    <mergeCell ref="B55:R55"/>
    <mergeCell ref="AQ55:BG55"/>
    <mergeCell ref="B70:R70"/>
    <mergeCell ref="AQ70:BG70"/>
    <mergeCell ref="B82:R82"/>
    <mergeCell ref="AQ82:BG82"/>
    <mergeCell ref="B97:R97"/>
    <mergeCell ref="AQ97:BG97"/>
    <mergeCell ref="B109:R109"/>
    <mergeCell ref="AQ109:BG109"/>
    <mergeCell ref="A6:E6"/>
    <mergeCell ref="F6:J6"/>
    <mergeCell ref="K6:O6"/>
    <mergeCell ref="P6:T6"/>
    <mergeCell ref="U6:Y6"/>
    <mergeCell ref="Z6:AB6"/>
    <mergeCell ref="AC6:AE6"/>
    <mergeCell ref="AF6:AH6"/>
    <mergeCell ref="K2:V2"/>
    <mergeCell ref="L3:N3"/>
    <mergeCell ref="O3:P3"/>
    <mergeCell ref="S3:T3"/>
    <mergeCell ref="W3:Y3"/>
    <mergeCell ref="A4:E5"/>
    <mergeCell ref="F4:J5"/>
    <mergeCell ref="K4:O4"/>
    <mergeCell ref="P4:T4"/>
    <mergeCell ref="U4:Y4"/>
    <mergeCell ref="A2:B2"/>
    <mergeCell ref="Z4:AB4"/>
    <mergeCell ref="K5:O5"/>
    <mergeCell ref="P5:T5"/>
    <mergeCell ref="U5:Y5"/>
    <mergeCell ref="B1:R1"/>
    <mergeCell ref="AC8:AE8"/>
    <mergeCell ref="AF8:AH8"/>
    <mergeCell ref="A7:E7"/>
    <mergeCell ref="F7:J7"/>
    <mergeCell ref="K7:O7"/>
    <mergeCell ref="P7:T7"/>
    <mergeCell ref="U7:Y7"/>
    <mergeCell ref="Z7:AB7"/>
    <mergeCell ref="A8:E8"/>
    <mergeCell ref="F8:J8"/>
    <mergeCell ref="K8:O8"/>
    <mergeCell ref="P8:T8"/>
    <mergeCell ref="U8:Y8"/>
    <mergeCell ref="Z8:AB8"/>
    <mergeCell ref="AA3:AH3"/>
    <mergeCell ref="AF4:AH5"/>
    <mergeCell ref="AC4:AE4"/>
    <mergeCell ref="AC5:AE5"/>
    <mergeCell ref="AC7:AE7"/>
    <mergeCell ref="AF7:AH7"/>
    <mergeCell ref="Z5:AB5"/>
    <mergeCell ref="K9:O9"/>
    <mergeCell ref="P9:T9"/>
    <mergeCell ref="U9:Y9"/>
    <mergeCell ref="Z9:AB9"/>
    <mergeCell ref="AC9:AE9"/>
    <mergeCell ref="AF9:AH9"/>
    <mergeCell ref="A10:E10"/>
    <mergeCell ref="F10:J10"/>
    <mergeCell ref="K10:O10"/>
    <mergeCell ref="P10:T10"/>
    <mergeCell ref="U10:Y10"/>
    <mergeCell ref="Z10:AB10"/>
    <mergeCell ref="AC10:AE10"/>
    <mergeCell ref="AF10:AH10"/>
    <mergeCell ref="K17:V17"/>
    <mergeCell ref="A17:B17"/>
    <mergeCell ref="A23:E23"/>
    <mergeCell ref="F23:J23"/>
    <mergeCell ref="K23:O23"/>
    <mergeCell ref="P23:T23"/>
    <mergeCell ref="U23:Y23"/>
    <mergeCell ref="Z23:AB23"/>
    <mergeCell ref="AC23:AE23"/>
    <mergeCell ref="AF23:AH23"/>
    <mergeCell ref="K21:O21"/>
    <mergeCell ref="P21:T21"/>
    <mergeCell ref="A19:E20"/>
    <mergeCell ref="K20:O20"/>
    <mergeCell ref="P20:T20"/>
    <mergeCell ref="A9:E9"/>
    <mergeCell ref="F9:J9"/>
    <mergeCell ref="A24:E24"/>
    <mergeCell ref="F24:J24"/>
    <mergeCell ref="K24:O24"/>
    <mergeCell ref="P24:T24"/>
    <mergeCell ref="U24:Y24"/>
    <mergeCell ref="Z24:AB24"/>
    <mergeCell ref="AC24:AE24"/>
    <mergeCell ref="AF24:AH24"/>
    <mergeCell ref="A25:E25"/>
    <mergeCell ref="F25:J25"/>
    <mergeCell ref="K25:O25"/>
    <mergeCell ref="P25:T25"/>
    <mergeCell ref="U25:Y25"/>
    <mergeCell ref="Z25:AB25"/>
    <mergeCell ref="AC21:AE21"/>
    <mergeCell ref="AF21:AH21"/>
    <mergeCell ref="L18:N18"/>
    <mergeCell ref="O18:P18"/>
    <mergeCell ref="S18:T18"/>
    <mergeCell ref="W18:Y18"/>
    <mergeCell ref="AA18:AH18"/>
    <mergeCell ref="F19:J20"/>
    <mergeCell ref="K19:O19"/>
    <mergeCell ref="P19:T19"/>
    <mergeCell ref="U19:Y19"/>
    <mergeCell ref="Z19:AB19"/>
    <mergeCell ref="A22:E22"/>
    <mergeCell ref="F22:J22"/>
    <mergeCell ref="K22:O22"/>
    <mergeCell ref="P22:T22"/>
    <mergeCell ref="A21:E21"/>
    <mergeCell ref="F21:J21"/>
    <mergeCell ref="AC25:AE25"/>
    <mergeCell ref="AF25:AH25"/>
    <mergeCell ref="U20:Y20"/>
    <mergeCell ref="Z20:AB20"/>
    <mergeCell ref="AF19:AH20"/>
    <mergeCell ref="AP2:AQ2"/>
    <mergeCell ref="AZ2:BK2"/>
    <mergeCell ref="BA3:BC3"/>
    <mergeCell ref="BD3:BE3"/>
    <mergeCell ref="BH3:BI3"/>
    <mergeCell ref="BL3:BN3"/>
    <mergeCell ref="BP3:BW3"/>
    <mergeCell ref="AP4:AT5"/>
    <mergeCell ref="AU4:AY5"/>
    <mergeCell ref="AZ4:BD4"/>
    <mergeCell ref="BE4:BI4"/>
    <mergeCell ref="BJ4:BN4"/>
    <mergeCell ref="BO4:BQ4"/>
    <mergeCell ref="BU4:BW5"/>
    <mergeCell ref="AZ5:BD5"/>
    <mergeCell ref="U22:Y22"/>
    <mergeCell ref="Z22:AB22"/>
    <mergeCell ref="BE5:BI5"/>
    <mergeCell ref="BJ5:BN5"/>
    <mergeCell ref="BO5:BQ5"/>
    <mergeCell ref="AC22:AE22"/>
    <mergeCell ref="AF22:AH22"/>
    <mergeCell ref="U21:Y21"/>
    <mergeCell ref="Z21:AB21"/>
    <mergeCell ref="BR8:BT8"/>
    <mergeCell ref="BU8:BW8"/>
    <mergeCell ref="AP9:AT9"/>
    <mergeCell ref="AU9:AY9"/>
    <mergeCell ref="AZ9:BD9"/>
    <mergeCell ref="BE9:BI9"/>
    <mergeCell ref="BJ9:BN9"/>
    <mergeCell ref="BO9:BQ9"/>
    <mergeCell ref="BR9:BT9"/>
    <mergeCell ref="BU9:BW9"/>
    <mergeCell ref="AP6:AT6"/>
    <mergeCell ref="AU6:AY6"/>
    <mergeCell ref="AZ6:BD6"/>
    <mergeCell ref="BE6:BI6"/>
    <mergeCell ref="BJ6:BN6"/>
    <mergeCell ref="BO6:BQ6"/>
    <mergeCell ref="BR6:BT6"/>
    <mergeCell ref="BU6:BW6"/>
    <mergeCell ref="AP7:AT7"/>
    <mergeCell ref="AU7:AY7"/>
    <mergeCell ref="AZ7:BD7"/>
    <mergeCell ref="BE7:BI7"/>
    <mergeCell ref="BJ7:BN7"/>
    <mergeCell ref="BO7:BQ7"/>
    <mergeCell ref="BR7:BT7"/>
    <mergeCell ref="BU7:BW7"/>
    <mergeCell ref="AP22:AT22"/>
    <mergeCell ref="AU22:AY22"/>
    <mergeCell ref="AZ22:BD22"/>
    <mergeCell ref="BE22:BI22"/>
    <mergeCell ref="BJ22:BN22"/>
    <mergeCell ref="BO22:BQ22"/>
    <mergeCell ref="BR22:BT22"/>
    <mergeCell ref="BU22:BW22"/>
    <mergeCell ref="AP17:AQ17"/>
    <mergeCell ref="AZ17:BK17"/>
    <mergeCell ref="BA18:BC18"/>
    <mergeCell ref="BD18:BE18"/>
    <mergeCell ref="BH18:BI18"/>
    <mergeCell ref="BL18:BN18"/>
    <mergeCell ref="BP18:BW18"/>
    <mergeCell ref="AP19:AT20"/>
    <mergeCell ref="AU19:AY20"/>
    <mergeCell ref="AZ19:BD19"/>
    <mergeCell ref="BE19:BI19"/>
    <mergeCell ref="BJ19:BN19"/>
    <mergeCell ref="BO19:BQ19"/>
    <mergeCell ref="BU19:BW20"/>
    <mergeCell ref="AZ20:BD20"/>
    <mergeCell ref="BE20:BI20"/>
    <mergeCell ref="BJ20:BN20"/>
    <mergeCell ref="BO20:BQ20"/>
    <mergeCell ref="BU25:BW25"/>
    <mergeCell ref="AP23:AT23"/>
    <mergeCell ref="AU23:AY23"/>
    <mergeCell ref="AZ23:BD23"/>
    <mergeCell ref="BE23:BI23"/>
    <mergeCell ref="BJ23:BN23"/>
    <mergeCell ref="BO23:BQ23"/>
    <mergeCell ref="BR23:BT23"/>
    <mergeCell ref="BU23:BW23"/>
    <mergeCell ref="AP24:AT24"/>
    <mergeCell ref="AU24:AY24"/>
    <mergeCell ref="AZ24:BD24"/>
    <mergeCell ref="BE24:BI24"/>
    <mergeCell ref="BJ24:BN24"/>
    <mergeCell ref="BO24:BQ24"/>
    <mergeCell ref="BR24:BT24"/>
    <mergeCell ref="BU24:BW24"/>
    <mergeCell ref="A29:B29"/>
    <mergeCell ref="K29:V29"/>
    <mergeCell ref="AP29:AQ29"/>
    <mergeCell ref="AZ29:BK29"/>
    <mergeCell ref="L30:N30"/>
    <mergeCell ref="O30:P30"/>
    <mergeCell ref="S30:T30"/>
    <mergeCell ref="W30:Y30"/>
    <mergeCell ref="AA30:AH30"/>
    <mergeCell ref="BA30:BC30"/>
    <mergeCell ref="BD30:BE30"/>
    <mergeCell ref="BH30:BI30"/>
    <mergeCell ref="BJ32:BN32"/>
    <mergeCell ref="BO32:BQ32"/>
    <mergeCell ref="AP25:AT25"/>
    <mergeCell ref="AU25:AY25"/>
    <mergeCell ref="AZ25:BD25"/>
    <mergeCell ref="BE25:BI25"/>
    <mergeCell ref="BJ25:BN25"/>
    <mergeCell ref="BO25:BQ25"/>
    <mergeCell ref="BL30:BN30"/>
    <mergeCell ref="BP30:BW30"/>
    <mergeCell ref="A31:E32"/>
    <mergeCell ref="F31:J32"/>
    <mergeCell ref="K31:O31"/>
    <mergeCell ref="P31:T31"/>
    <mergeCell ref="U31:Y31"/>
    <mergeCell ref="Z31:AB31"/>
    <mergeCell ref="AF31:AH32"/>
    <mergeCell ref="AZ31:BD31"/>
    <mergeCell ref="BE31:BI31"/>
    <mergeCell ref="BR25:BT25"/>
    <mergeCell ref="BU31:BW32"/>
    <mergeCell ref="K32:O32"/>
    <mergeCell ref="P32:T32"/>
    <mergeCell ref="U32:Y32"/>
    <mergeCell ref="Z32:AB32"/>
    <mergeCell ref="AZ32:BD32"/>
    <mergeCell ref="BE32:BI32"/>
    <mergeCell ref="AU34:AY34"/>
    <mergeCell ref="AZ34:BD34"/>
    <mergeCell ref="BE34:BI34"/>
    <mergeCell ref="BJ34:BN34"/>
    <mergeCell ref="BO34:BQ34"/>
    <mergeCell ref="BR34:BT34"/>
    <mergeCell ref="BU34:BW34"/>
    <mergeCell ref="K34:O34"/>
    <mergeCell ref="P34:T34"/>
    <mergeCell ref="U34:Y34"/>
    <mergeCell ref="Z34:AB34"/>
    <mergeCell ref="AC34:AE34"/>
    <mergeCell ref="AF34:AH34"/>
    <mergeCell ref="AP34:AT34"/>
    <mergeCell ref="A33:E33"/>
    <mergeCell ref="F33:J33"/>
    <mergeCell ref="K33:O33"/>
    <mergeCell ref="P33:T33"/>
    <mergeCell ref="U33:Y33"/>
    <mergeCell ref="Z33:AB33"/>
    <mergeCell ref="AC33:AE33"/>
    <mergeCell ref="AF33:AH33"/>
    <mergeCell ref="AP33:AT33"/>
    <mergeCell ref="AU33:AY33"/>
    <mergeCell ref="AZ33:BD33"/>
    <mergeCell ref="BE33:BI33"/>
    <mergeCell ref="BJ33:BN33"/>
    <mergeCell ref="BO33:BQ33"/>
    <mergeCell ref="A35:E35"/>
    <mergeCell ref="F35:J35"/>
    <mergeCell ref="K35:O35"/>
    <mergeCell ref="P35:T35"/>
    <mergeCell ref="U35:Y35"/>
    <mergeCell ref="Z35:AB35"/>
    <mergeCell ref="AC35:AE35"/>
    <mergeCell ref="AF35:AH35"/>
    <mergeCell ref="AP35:AT35"/>
    <mergeCell ref="A34:E34"/>
    <mergeCell ref="F34:J34"/>
    <mergeCell ref="BU37:BW37"/>
    <mergeCell ref="A37:E37"/>
    <mergeCell ref="F37:J37"/>
    <mergeCell ref="K37:O37"/>
    <mergeCell ref="P37:T37"/>
    <mergeCell ref="U37:Y37"/>
    <mergeCell ref="Z37:AB37"/>
    <mergeCell ref="AC37:AE37"/>
    <mergeCell ref="AF37:AH37"/>
    <mergeCell ref="AP37:AT37"/>
    <mergeCell ref="A36:E36"/>
    <mergeCell ref="F36:J36"/>
    <mergeCell ref="K36:O36"/>
    <mergeCell ref="P36:T36"/>
    <mergeCell ref="U36:Y36"/>
    <mergeCell ref="Z36:AB36"/>
    <mergeCell ref="AC36:AE36"/>
    <mergeCell ref="AF36:AH36"/>
    <mergeCell ref="AP36:AT36"/>
    <mergeCell ref="AU36:AY36"/>
    <mergeCell ref="AZ36:BD36"/>
    <mergeCell ref="BE36:BI36"/>
    <mergeCell ref="BJ36:BN36"/>
    <mergeCell ref="BO36:BQ36"/>
    <mergeCell ref="BR36:BT36"/>
    <mergeCell ref="BU36:BW36"/>
    <mergeCell ref="AI37:AK37"/>
    <mergeCell ref="A44:B44"/>
    <mergeCell ref="K44:V44"/>
    <mergeCell ref="AP44:AQ44"/>
    <mergeCell ref="AZ44:BK44"/>
    <mergeCell ref="L45:N45"/>
    <mergeCell ref="O45:P45"/>
    <mergeCell ref="S45:T45"/>
    <mergeCell ref="W45:Y45"/>
    <mergeCell ref="AA45:AH45"/>
    <mergeCell ref="BA45:BC45"/>
    <mergeCell ref="BD45:BE45"/>
    <mergeCell ref="BH45:BI45"/>
    <mergeCell ref="BJ47:BN47"/>
    <mergeCell ref="BO47:BQ47"/>
    <mergeCell ref="AU37:AY37"/>
    <mergeCell ref="AZ37:BD37"/>
    <mergeCell ref="BE37:BI37"/>
    <mergeCell ref="BJ37:BN37"/>
    <mergeCell ref="BO37:BQ37"/>
    <mergeCell ref="BL45:BN45"/>
    <mergeCell ref="BP45:BW45"/>
    <mergeCell ref="A46:E47"/>
    <mergeCell ref="F46:J47"/>
    <mergeCell ref="K46:O46"/>
    <mergeCell ref="P46:T46"/>
    <mergeCell ref="U46:Y46"/>
    <mergeCell ref="Z46:AB46"/>
    <mergeCell ref="AF46:AH47"/>
    <mergeCell ref="AP46:AT47"/>
    <mergeCell ref="AU46:AY47"/>
    <mergeCell ref="AZ46:BD46"/>
    <mergeCell ref="BR37:BT37"/>
    <mergeCell ref="BE46:BI46"/>
    <mergeCell ref="BJ46:BN46"/>
    <mergeCell ref="BO46:BQ46"/>
    <mergeCell ref="BR48:BT48"/>
    <mergeCell ref="BU48:BW48"/>
    <mergeCell ref="BU46:BW47"/>
    <mergeCell ref="K47:O47"/>
    <mergeCell ref="P47:T47"/>
    <mergeCell ref="U47:Y47"/>
    <mergeCell ref="Z47:AB47"/>
    <mergeCell ref="AZ47:BD47"/>
    <mergeCell ref="BE47:BI47"/>
    <mergeCell ref="AU49:AY49"/>
    <mergeCell ref="AZ49:BD49"/>
    <mergeCell ref="BE49:BI49"/>
    <mergeCell ref="BJ49:BN49"/>
    <mergeCell ref="BO49:BQ49"/>
    <mergeCell ref="BR49:BT49"/>
    <mergeCell ref="BU49:BW49"/>
    <mergeCell ref="K49:O49"/>
    <mergeCell ref="P49:T49"/>
    <mergeCell ref="U49:Y49"/>
    <mergeCell ref="Z49:AB49"/>
    <mergeCell ref="AC49:AE49"/>
    <mergeCell ref="AF49:AH49"/>
    <mergeCell ref="AP49:AT49"/>
    <mergeCell ref="BU50:BW50"/>
    <mergeCell ref="A48:E48"/>
    <mergeCell ref="F48:J48"/>
    <mergeCell ref="K48:O48"/>
    <mergeCell ref="P48:T48"/>
    <mergeCell ref="U48:Y48"/>
    <mergeCell ref="Z48:AB48"/>
    <mergeCell ref="AC48:AE48"/>
    <mergeCell ref="AF48:AH48"/>
    <mergeCell ref="AP48:AT48"/>
    <mergeCell ref="AU48:AY48"/>
    <mergeCell ref="AZ48:BD48"/>
    <mergeCell ref="BE48:BI48"/>
    <mergeCell ref="BJ48:BN48"/>
    <mergeCell ref="BO48:BQ48"/>
    <mergeCell ref="A50:E50"/>
    <mergeCell ref="F50:J50"/>
    <mergeCell ref="K50:O50"/>
    <mergeCell ref="P50:T50"/>
    <mergeCell ref="U50:Y50"/>
    <mergeCell ref="Z50:AB50"/>
    <mergeCell ref="AC50:AE50"/>
    <mergeCell ref="AF50:AH50"/>
    <mergeCell ref="AP50:AT50"/>
    <mergeCell ref="A49:E49"/>
    <mergeCell ref="F49:J49"/>
    <mergeCell ref="F52:J52"/>
    <mergeCell ref="K52:O52"/>
    <mergeCell ref="P52:T52"/>
    <mergeCell ref="U52:Y52"/>
    <mergeCell ref="Z52:AB52"/>
    <mergeCell ref="AC52:AE52"/>
    <mergeCell ref="AF52:AH52"/>
    <mergeCell ref="AP52:AT52"/>
    <mergeCell ref="A51:E51"/>
    <mergeCell ref="F51:J51"/>
    <mergeCell ref="K51:O51"/>
    <mergeCell ref="P51:T51"/>
    <mergeCell ref="U51:Y51"/>
    <mergeCell ref="Z51:AB51"/>
    <mergeCell ref="AC51:AE51"/>
    <mergeCell ref="AF51:AH51"/>
    <mergeCell ref="AP51:AT51"/>
    <mergeCell ref="AU51:AY51"/>
    <mergeCell ref="AZ51:BD51"/>
    <mergeCell ref="BE51:BI51"/>
    <mergeCell ref="A56:B56"/>
    <mergeCell ref="K56:V56"/>
    <mergeCell ref="AP56:AQ56"/>
    <mergeCell ref="AZ56:BK56"/>
    <mergeCell ref="L57:N57"/>
    <mergeCell ref="O57:P57"/>
    <mergeCell ref="S57:T57"/>
    <mergeCell ref="W57:Y57"/>
    <mergeCell ref="AA57:AH57"/>
    <mergeCell ref="BA57:BC57"/>
    <mergeCell ref="BD57:BE57"/>
    <mergeCell ref="BH57:BI57"/>
    <mergeCell ref="BJ59:BN59"/>
    <mergeCell ref="BO59:BQ59"/>
    <mergeCell ref="AU52:AY52"/>
    <mergeCell ref="AZ52:BD52"/>
    <mergeCell ref="BE52:BI52"/>
    <mergeCell ref="BJ52:BN52"/>
    <mergeCell ref="BO52:BQ52"/>
    <mergeCell ref="BL57:BN57"/>
    <mergeCell ref="BP57:BW57"/>
    <mergeCell ref="A58:E59"/>
    <mergeCell ref="F58:J59"/>
    <mergeCell ref="K58:O58"/>
    <mergeCell ref="P58:T58"/>
    <mergeCell ref="U58:Y58"/>
    <mergeCell ref="Z58:AB58"/>
    <mergeCell ref="AF58:AH59"/>
    <mergeCell ref="A52:E52"/>
    <mergeCell ref="BR60:BT60"/>
    <mergeCell ref="BU60:BW60"/>
    <mergeCell ref="BU58:BW59"/>
    <mergeCell ref="K59:O59"/>
    <mergeCell ref="P59:T59"/>
    <mergeCell ref="U59:Y59"/>
    <mergeCell ref="Z59:AB59"/>
    <mergeCell ref="AZ59:BD59"/>
    <mergeCell ref="BE59:BI59"/>
    <mergeCell ref="AU61:AY61"/>
    <mergeCell ref="AZ61:BD61"/>
    <mergeCell ref="BE61:BI61"/>
    <mergeCell ref="BJ61:BN61"/>
    <mergeCell ref="BO61:BQ61"/>
    <mergeCell ref="BR61:BT61"/>
    <mergeCell ref="BU61:BW61"/>
    <mergeCell ref="K61:O61"/>
    <mergeCell ref="P61:T61"/>
    <mergeCell ref="U61:Y61"/>
    <mergeCell ref="Z61:AB61"/>
    <mergeCell ref="AC61:AE61"/>
    <mergeCell ref="AF61:AH61"/>
    <mergeCell ref="AP61:AT61"/>
    <mergeCell ref="AI60:AK60"/>
    <mergeCell ref="AI61:AK61"/>
    <mergeCell ref="AU62:AY62"/>
    <mergeCell ref="AZ62:BD62"/>
    <mergeCell ref="BE62:BI62"/>
    <mergeCell ref="BJ62:BN62"/>
    <mergeCell ref="BO62:BQ62"/>
    <mergeCell ref="BR62:BT62"/>
    <mergeCell ref="BU62:BW62"/>
    <mergeCell ref="A60:E60"/>
    <mergeCell ref="F60:J60"/>
    <mergeCell ref="K60:O60"/>
    <mergeCell ref="P60:T60"/>
    <mergeCell ref="U60:Y60"/>
    <mergeCell ref="Z60:AB60"/>
    <mergeCell ref="AC60:AE60"/>
    <mergeCell ref="AF60:AH60"/>
    <mergeCell ref="AP60:AT60"/>
    <mergeCell ref="AU60:AY60"/>
    <mergeCell ref="AZ60:BD60"/>
    <mergeCell ref="BE60:BI60"/>
    <mergeCell ref="BJ60:BN60"/>
    <mergeCell ref="BO60:BQ60"/>
    <mergeCell ref="A62:E62"/>
    <mergeCell ref="F62:J62"/>
    <mergeCell ref="K62:O62"/>
    <mergeCell ref="P62:T62"/>
    <mergeCell ref="U62:Y62"/>
    <mergeCell ref="Z62:AB62"/>
    <mergeCell ref="AC62:AE62"/>
    <mergeCell ref="AF62:AH62"/>
    <mergeCell ref="AP62:AT62"/>
    <mergeCell ref="A61:E61"/>
    <mergeCell ref="F61:J61"/>
    <mergeCell ref="BU64:BW64"/>
    <mergeCell ref="A64:E64"/>
    <mergeCell ref="F64:J64"/>
    <mergeCell ref="K64:O64"/>
    <mergeCell ref="P64:T64"/>
    <mergeCell ref="U64:Y64"/>
    <mergeCell ref="Z64:AB64"/>
    <mergeCell ref="AC64:AE64"/>
    <mergeCell ref="AF64:AH64"/>
    <mergeCell ref="AP64:AT64"/>
    <mergeCell ref="A63:E63"/>
    <mergeCell ref="F63:J63"/>
    <mergeCell ref="K63:O63"/>
    <mergeCell ref="P63:T63"/>
    <mergeCell ref="U63:Y63"/>
    <mergeCell ref="Z63:AB63"/>
    <mergeCell ref="AC63:AE63"/>
    <mergeCell ref="AF63:AH63"/>
    <mergeCell ref="AP63:AT63"/>
    <mergeCell ref="AU63:AY63"/>
    <mergeCell ref="AZ63:BD63"/>
    <mergeCell ref="BE63:BI63"/>
    <mergeCell ref="BJ63:BN63"/>
    <mergeCell ref="BO63:BQ63"/>
    <mergeCell ref="BR63:BT63"/>
    <mergeCell ref="BU63:BW63"/>
    <mergeCell ref="A71:B71"/>
    <mergeCell ref="K71:V71"/>
    <mergeCell ref="AP71:AQ71"/>
    <mergeCell ref="AZ71:BK71"/>
    <mergeCell ref="L72:N72"/>
    <mergeCell ref="O72:P72"/>
    <mergeCell ref="S72:T72"/>
    <mergeCell ref="W72:Y72"/>
    <mergeCell ref="AA72:AH72"/>
    <mergeCell ref="BA72:BC72"/>
    <mergeCell ref="BD72:BE72"/>
    <mergeCell ref="BH72:BI72"/>
    <mergeCell ref="BJ74:BN74"/>
    <mergeCell ref="BO74:BQ74"/>
    <mergeCell ref="AU64:AY64"/>
    <mergeCell ref="AZ64:BD64"/>
    <mergeCell ref="BE64:BI64"/>
    <mergeCell ref="BJ64:BN64"/>
    <mergeCell ref="BO64:BQ64"/>
    <mergeCell ref="BL72:BN72"/>
    <mergeCell ref="BP72:BW72"/>
    <mergeCell ref="A73:E74"/>
    <mergeCell ref="F73:J74"/>
    <mergeCell ref="K73:O73"/>
    <mergeCell ref="P73:T73"/>
    <mergeCell ref="U73:Y73"/>
    <mergeCell ref="Z73:AB73"/>
    <mergeCell ref="AF73:AH74"/>
    <mergeCell ref="AP73:AT74"/>
    <mergeCell ref="AU73:AY74"/>
    <mergeCell ref="AZ73:BD73"/>
    <mergeCell ref="BR64:BT64"/>
    <mergeCell ref="BE73:BI73"/>
    <mergeCell ref="BJ73:BN73"/>
    <mergeCell ref="BO73:BQ73"/>
    <mergeCell ref="BR75:BT75"/>
    <mergeCell ref="BU75:BW75"/>
    <mergeCell ref="BU73:BW74"/>
    <mergeCell ref="K74:O74"/>
    <mergeCell ref="P74:T74"/>
    <mergeCell ref="U74:Y74"/>
    <mergeCell ref="Z74:AB74"/>
    <mergeCell ref="AZ74:BD74"/>
    <mergeCell ref="BE74:BI74"/>
    <mergeCell ref="AU76:AY76"/>
    <mergeCell ref="AZ76:BD76"/>
    <mergeCell ref="BE76:BI76"/>
    <mergeCell ref="BJ76:BN76"/>
    <mergeCell ref="BO76:BQ76"/>
    <mergeCell ref="BR76:BT76"/>
    <mergeCell ref="BU76:BW76"/>
    <mergeCell ref="K76:O76"/>
    <mergeCell ref="P76:T76"/>
    <mergeCell ref="U76:Y76"/>
    <mergeCell ref="Z76:AB76"/>
    <mergeCell ref="AC76:AE76"/>
    <mergeCell ref="AF76:AH76"/>
    <mergeCell ref="AP76:AT76"/>
    <mergeCell ref="AC73:AE73"/>
    <mergeCell ref="AC74:AE74"/>
    <mergeCell ref="BR73:BT73"/>
    <mergeCell ref="BR74:BT74"/>
    <mergeCell ref="BE77:BI77"/>
    <mergeCell ref="BJ77:BN77"/>
    <mergeCell ref="BO77:BQ77"/>
    <mergeCell ref="BR77:BT77"/>
    <mergeCell ref="BU77:BW77"/>
    <mergeCell ref="A75:E75"/>
    <mergeCell ref="F75:J75"/>
    <mergeCell ref="K75:O75"/>
    <mergeCell ref="P75:T75"/>
    <mergeCell ref="U75:Y75"/>
    <mergeCell ref="Z75:AB75"/>
    <mergeCell ref="AC75:AE75"/>
    <mergeCell ref="AF75:AH75"/>
    <mergeCell ref="AP75:AT75"/>
    <mergeCell ref="AU75:AY75"/>
    <mergeCell ref="AZ75:BD75"/>
    <mergeCell ref="BE75:BI75"/>
    <mergeCell ref="BJ75:BN75"/>
    <mergeCell ref="BO75:BQ75"/>
    <mergeCell ref="A77:E77"/>
    <mergeCell ref="F77:J77"/>
    <mergeCell ref="K77:O77"/>
    <mergeCell ref="P77:T77"/>
    <mergeCell ref="U77:Y77"/>
    <mergeCell ref="Z77:AB77"/>
    <mergeCell ref="AC77:AE77"/>
    <mergeCell ref="AF77:AH77"/>
    <mergeCell ref="AP77:AT77"/>
    <mergeCell ref="A76:E76"/>
    <mergeCell ref="F76:J76"/>
    <mergeCell ref="BO86:BQ86"/>
    <mergeCell ref="AU79:AY79"/>
    <mergeCell ref="AZ79:BD79"/>
    <mergeCell ref="BE79:BI79"/>
    <mergeCell ref="BJ79:BN79"/>
    <mergeCell ref="BO79:BQ79"/>
    <mergeCell ref="BL84:BN84"/>
    <mergeCell ref="BP84:BW84"/>
    <mergeCell ref="A85:E86"/>
    <mergeCell ref="F85:J86"/>
    <mergeCell ref="K85:O85"/>
    <mergeCell ref="P85:T85"/>
    <mergeCell ref="U85:Y85"/>
    <mergeCell ref="Z85:AB85"/>
    <mergeCell ref="AF85:AH86"/>
    <mergeCell ref="A79:E79"/>
    <mergeCell ref="F79:J79"/>
    <mergeCell ref="K79:O79"/>
    <mergeCell ref="P79:T79"/>
    <mergeCell ref="U79:Y79"/>
    <mergeCell ref="Z79:AB79"/>
    <mergeCell ref="AC79:AE79"/>
    <mergeCell ref="AF79:AH79"/>
    <mergeCell ref="AP79:AT79"/>
    <mergeCell ref="AC86:AE86"/>
    <mergeCell ref="BR85:BT85"/>
    <mergeCell ref="BR86:BT86"/>
    <mergeCell ref="AC88:AE88"/>
    <mergeCell ref="AF88:AH88"/>
    <mergeCell ref="AP88:AT88"/>
    <mergeCell ref="AI85:AK85"/>
    <mergeCell ref="AI86:AK86"/>
    <mergeCell ref="AI87:AK87"/>
    <mergeCell ref="AU78:AY78"/>
    <mergeCell ref="AZ78:BD78"/>
    <mergeCell ref="BE78:BI78"/>
    <mergeCell ref="A83:B83"/>
    <mergeCell ref="K83:V83"/>
    <mergeCell ref="AP83:AQ83"/>
    <mergeCell ref="AZ83:BK83"/>
    <mergeCell ref="L84:N84"/>
    <mergeCell ref="O84:P84"/>
    <mergeCell ref="S84:T84"/>
    <mergeCell ref="W84:Y84"/>
    <mergeCell ref="AA84:AH84"/>
    <mergeCell ref="BA84:BC84"/>
    <mergeCell ref="BD84:BE84"/>
    <mergeCell ref="BH84:BI84"/>
    <mergeCell ref="BJ86:BN86"/>
    <mergeCell ref="A78:E78"/>
    <mergeCell ref="F78:J78"/>
    <mergeCell ref="K78:O78"/>
    <mergeCell ref="P78:T78"/>
    <mergeCell ref="U78:Y78"/>
    <mergeCell ref="Z78:AB78"/>
    <mergeCell ref="AC78:AE78"/>
    <mergeCell ref="AF78:AH78"/>
    <mergeCell ref="AP78:AT78"/>
    <mergeCell ref="AC85:AE85"/>
    <mergeCell ref="AC89:AE89"/>
    <mergeCell ref="AF89:AH89"/>
    <mergeCell ref="AP89:AT89"/>
    <mergeCell ref="A88:E88"/>
    <mergeCell ref="F88:J88"/>
    <mergeCell ref="AI88:AK88"/>
    <mergeCell ref="AP85:AT86"/>
    <mergeCell ref="AU85:AY86"/>
    <mergeCell ref="AZ85:BD85"/>
    <mergeCell ref="BE85:BI85"/>
    <mergeCell ref="BJ85:BN85"/>
    <mergeCell ref="BO85:BQ85"/>
    <mergeCell ref="BR87:BT87"/>
    <mergeCell ref="BU87:BW87"/>
    <mergeCell ref="BU85:BW86"/>
    <mergeCell ref="K86:O86"/>
    <mergeCell ref="P86:T86"/>
    <mergeCell ref="U86:Y86"/>
    <mergeCell ref="Z86:AB86"/>
    <mergeCell ref="AZ86:BD86"/>
    <mergeCell ref="BE86:BI86"/>
    <mergeCell ref="AU88:AY88"/>
    <mergeCell ref="AZ88:BD88"/>
    <mergeCell ref="BE88:BI88"/>
    <mergeCell ref="BJ88:BN88"/>
    <mergeCell ref="BO88:BQ88"/>
    <mergeCell ref="BR88:BT88"/>
    <mergeCell ref="BU88:BW88"/>
    <mergeCell ref="K88:O88"/>
    <mergeCell ref="P88:T88"/>
    <mergeCell ref="U88:Y88"/>
    <mergeCell ref="Z88:AB88"/>
    <mergeCell ref="BO90:BQ90"/>
    <mergeCell ref="BR90:BT90"/>
    <mergeCell ref="BU90:BW90"/>
    <mergeCell ref="AU89:AY89"/>
    <mergeCell ref="AZ89:BD89"/>
    <mergeCell ref="BE89:BI89"/>
    <mergeCell ref="BJ89:BN89"/>
    <mergeCell ref="BO89:BQ89"/>
    <mergeCell ref="BR89:BT89"/>
    <mergeCell ref="BU89:BW89"/>
    <mergeCell ref="AI89:AK89"/>
    <mergeCell ref="AI90:AK90"/>
    <mergeCell ref="A87:E87"/>
    <mergeCell ref="F87:J87"/>
    <mergeCell ref="K87:O87"/>
    <mergeCell ref="P87:T87"/>
    <mergeCell ref="U87:Y87"/>
    <mergeCell ref="Z87:AB87"/>
    <mergeCell ref="AC87:AE87"/>
    <mergeCell ref="AF87:AH87"/>
    <mergeCell ref="AP87:AT87"/>
    <mergeCell ref="AU87:AY87"/>
    <mergeCell ref="AZ87:BD87"/>
    <mergeCell ref="BE87:BI87"/>
    <mergeCell ref="BJ87:BN87"/>
    <mergeCell ref="BO87:BQ87"/>
    <mergeCell ref="A89:E89"/>
    <mergeCell ref="F89:J89"/>
    <mergeCell ref="K89:O89"/>
    <mergeCell ref="P89:T89"/>
    <mergeCell ref="U89:Y89"/>
    <mergeCell ref="Z89:AB89"/>
    <mergeCell ref="AF90:AH90"/>
    <mergeCell ref="AP90:AT90"/>
    <mergeCell ref="AU90:AY90"/>
    <mergeCell ref="AZ90:BD90"/>
    <mergeCell ref="BE90:BI90"/>
    <mergeCell ref="BJ90:BN90"/>
    <mergeCell ref="A90:E90"/>
    <mergeCell ref="F90:J90"/>
    <mergeCell ref="K90:O90"/>
    <mergeCell ref="P90:T90"/>
    <mergeCell ref="U90:Y90"/>
    <mergeCell ref="Z90:AB90"/>
    <mergeCell ref="AU91:AY91"/>
    <mergeCell ref="AZ91:BD91"/>
    <mergeCell ref="AC90:AE90"/>
    <mergeCell ref="A100:E101"/>
    <mergeCell ref="F100:J101"/>
    <mergeCell ref="K100:O100"/>
    <mergeCell ref="P100:T100"/>
    <mergeCell ref="U100:Y100"/>
    <mergeCell ref="Z100:AB100"/>
    <mergeCell ref="A98:B98"/>
    <mergeCell ref="K98:V98"/>
    <mergeCell ref="AP98:AQ98"/>
    <mergeCell ref="AZ98:BK98"/>
    <mergeCell ref="L99:N99"/>
    <mergeCell ref="O99:P99"/>
    <mergeCell ref="S99:T99"/>
    <mergeCell ref="W99:Y99"/>
    <mergeCell ref="AA99:AH99"/>
    <mergeCell ref="BA99:BC99"/>
    <mergeCell ref="BD99:BE99"/>
    <mergeCell ref="BH99:BI99"/>
    <mergeCell ref="BJ101:BN101"/>
    <mergeCell ref="A91:E91"/>
    <mergeCell ref="F91:J91"/>
    <mergeCell ref="K91:O91"/>
    <mergeCell ref="P91:T91"/>
    <mergeCell ref="U91:Y91"/>
    <mergeCell ref="Z91:AB91"/>
    <mergeCell ref="AC91:AE91"/>
    <mergeCell ref="AF91:AH91"/>
    <mergeCell ref="AP91:AT91"/>
    <mergeCell ref="BE100:BI100"/>
    <mergeCell ref="BJ100:BN100"/>
    <mergeCell ref="BO100:BQ100"/>
    <mergeCell ref="BR91:BT91"/>
    <mergeCell ref="BU91:BW91"/>
    <mergeCell ref="BU100:BW101"/>
    <mergeCell ref="K101:O101"/>
    <mergeCell ref="P101:T101"/>
    <mergeCell ref="U101:Y101"/>
    <mergeCell ref="Z101:AB101"/>
    <mergeCell ref="AZ101:BD101"/>
    <mergeCell ref="BE101:BI101"/>
    <mergeCell ref="AI91:AK91"/>
    <mergeCell ref="BR103:BT103"/>
    <mergeCell ref="BU103:BW103"/>
    <mergeCell ref="K103:O103"/>
    <mergeCell ref="P103:T103"/>
    <mergeCell ref="U103:Y103"/>
    <mergeCell ref="Z103:AB103"/>
    <mergeCell ref="AC103:AE103"/>
    <mergeCell ref="AF103:AH103"/>
    <mergeCell ref="AP103:AT103"/>
    <mergeCell ref="BO101:BQ101"/>
    <mergeCell ref="AC100:AE100"/>
    <mergeCell ref="AC101:AE101"/>
    <mergeCell ref="BR100:BT100"/>
    <mergeCell ref="BR101:BT101"/>
    <mergeCell ref="AF100:AH101"/>
    <mergeCell ref="AP100:AT101"/>
    <mergeCell ref="AU100:AY101"/>
    <mergeCell ref="AZ100:BD100"/>
    <mergeCell ref="BR104:BT104"/>
    <mergeCell ref="BU104:BW104"/>
    <mergeCell ref="BR102:BT102"/>
    <mergeCell ref="BU102:BW102"/>
    <mergeCell ref="BE91:BI91"/>
    <mergeCell ref="BJ91:BN91"/>
    <mergeCell ref="BO91:BQ91"/>
    <mergeCell ref="BL99:BN99"/>
    <mergeCell ref="BP99:BW99"/>
    <mergeCell ref="A102:E102"/>
    <mergeCell ref="F102:J102"/>
    <mergeCell ref="K102:O102"/>
    <mergeCell ref="P102:T102"/>
    <mergeCell ref="U102:Y102"/>
    <mergeCell ref="Z102:AB102"/>
    <mergeCell ref="AC102:AE102"/>
    <mergeCell ref="AF102:AH102"/>
    <mergeCell ref="AP102:AT102"/>
    <mergeCell ref="AU102:AY102"/>
    <mergeCell ref="AZ102:BD102"/>
    <mergeCell ref="BE102:BI102"/>
    <mergeCell ref="BJ102:BN102"/>
    <mergeCell ref="BO102:BQ102"/>
    <mergeCell ref="A104:E104"/>
    <mergeCell ref="F104:J104"/>
    <mergeCell ref="K104:O104"/>
    <mergeCell ref="P104:T104"/>
    <mergeCell ref="U104:Y104"/>
    <mergeCell ref="Z104:AB104"/>
    <mergeCell ref="AC104:AE104"/>
    <mergeCell ref="AF104:AH104"/>
    <mergeCell ref="AP104:AT104"/>
    <mergeCell ref="A103:E103"/>
    <mergeCell ref="F103:J103"/>
    <mergeCell ref="AU103:AY103"/>
    <mergeCell ref="AZ103:BD103"/>
    <mergeCell ref="BE103:BI103"/>
    <mergeCell ref="BJ103:BN103"/>
    <mergeCell ref="BO103:BQ103"/>
    <mergeCell ref="U106:Y106"/>
    <mergeCell ref="Z106:AB106"/>
    <mergeCell ref="AC106:AE106"/>
    <mergeCell ref="AF106:AH106"/>
    <mergeCell ref="AP106:AT106"/>
    <mergeCell ref="A105:E105"/>
    <mergeCell ref="F105:J105"/>
    <mergeCell ref="K105:O105"/>
    <mergeCell ref="P105:T105"/>
    <mergeCell ref="U105:Y105"/>
    <mergeCell ref="Z105:AB105"/>
    <mergeCell ref="AC105:AE105"/>
    <mergeCell ref="AF105:AH105"/>
    <mergeCell ref="AP105:AT105"/>
    <mergeCell ref="BE104:BI104"/>
    <mergeCell ref="BJ104:BN104"/>
    <mergeCell ref="BO104:BQ104"/>
    <mergeCell ref="AU106:AY106"/>
    <mergeCell ref="AZ106:BD106"/>
    <mergeCell ref="BE106:BI106"/>
    <mergeCell ref="BJ106:BN106"/>
    <mergeCell ref="BO106:BQ106"/>
    <mergeCell ref="BL111:BN111"/>
    <mergeCell ref="BP111:BW111"/>
    <mergeCell ref="A112:E113"/>
    <mergeCell ref="F112:J113"/>
    <mergeCell ref="K112:O112"/>
    <mergeCell ref="P112:T112"/>
    <mergeCell ref="U112:Y112"/>
    <mergeCell ref="Z112:AB112"/>
    <mergeCell ref="AF112:AH113"/>
    <mergeCell ref="A106:E106"/>
    <mergeCell ref="F106:J106"/>
    <mergeCell ref="K106:O106"/>
    <mergeCell ref="P106:T106"/>
    <mergeCell ref="AI112:AK112"/>
    <mergeCell ref="AI113:AK113"/>
    <mergeCell ref="AI114:AK114"/>
    <mergeCell ref="A110:B110"/>
    <mergeCell ref="K110:V110"/>
    <mergeCell ref="AP110:AQ110"/>
    <mergeCell ref="AZ110:BK110"/>
    <mergeCell ref="L111:N111"/>
    <mergeCell ref="O111:P111"/>
    <mergeCell ref="S111:T111"/>
    <mergeCell ref="W111:Y111"/>
    <mergeCell ref="AA111:AH111"/>
    <mergeCell ref="BA111:BC111"/>
    <mergeCell ref="BD111:BE111"/>
    <mergeCell ref="BH111:BI111"/>
    <mergeCell ref="BJ113:BN113"/>
    <mergeCell ref="BO113:BQ113"/>
    <mergeCell ref="AC112:AE112"/>
    <mergeCell ref="AC113:AE113"/>
    <mergeCell ref="F115:J115"/>
    <mergeCell ref="AI115:AK115"/>
    <mergeCell ref="AI116:AK116"/>
    <mergeCell ref="AP112:AT113"/>
    <mergeCell ref="AU112:AY113"/>
    <mergeCell ref="AZ112:BD112"/>
    <mergeCell ref="BE112:BI112"/>
    <mergeCell ref="BJ112:BN112"/>
    <mergeCell ref="BO112:BQ112"/>
    <mergeCell ref="BR114:BT114"/>
    <mergeCell ref="BU114:BW114"/>
    <mergeCell ref="BU112:BW113"/>
    <mergeCell ref="K113:O113"/>
    <mergeCell ref="P113:T113"/>
    <mergeCell ref="U113:Y113"/>
    <mergeCell ref="Z113:AB113"/>
    <mergeCell ref="AZ113:BD113"/>
    <mergeCell ref="BE113:BI113"/>
    <mergeCell ref="AU115:AY115"/>
    <mergeCell ref="AZ115:BD115"/>
    <mergeCell ref="BE115:BI115"/>
    <mergeCell ref="BJ115:BN115"/>
    <mergeCell ref="BO115:BQ115"/>
    <mergeCell ref="BR115:BT115"/>
    <mergeCell ref="BU115:BW115"/>
    <mergeCell ref="K115:O115"/>
    <mergeCell ref="P115:T115"/>
    <mergeCell ref="U115:Y115"/>
    <mergeCell ref="Z115:AB115"/>
    <mergeCell ref="AC115:AE115"/>
    <mergeCell ref="AF115:AH115"/>
    <mergeCell ref="AP115:AT115"/>
    <mergeCell ref="A117:E117"/>
    <mergeCell ref="F117:J117"/>
    <mergeCell ref="K117:O117"/>
    <mergeCell ref="P117:T117"/>
    <mergeCell ref="U117:Y117"/>
    <mergeCell ref="BO116:BQ116"/>
    <mergeCell ref="BR116:BT116"/>
    <mergeCell ref="BU116:BW116"/>
    <mergeCell ref="A114:E114"/>
    <mergeCell ref="F114:J114"/>
    <mergeCell ref="K114:O114"/>
    <mergeCell ref="P114:T114"/>
    <mergeCell ref="U114:Y114"/>
    <mergeCell ref="Z114:AB114"/>
    <mergeCell ref="AC114:AE114"/>
    <mergeCell ref="AF114:AH114"/>
    <mergeCell ref="AP114:AT114"/>
    <mergeCell ref="AU114:AY114"/>
    <mergeCell ref="AZ114:BD114"/>
    <mergeCell ref="BE114:BI114"/>
    <mergeCell ref="BJ114:BN114"/>
    <mergeCell ref="BO114:BQ114"/>
    <mergeCell ref="A116:E116"/>
    <mergeCell ref="F116:J116"/>
    <mergeCell ref="K116:O116"/>
    <mergeCell ref="P116:T116"/>
    <mergeCell ref="U116:Y116"/>
    <mergeCell ref="Z116:AB116"/>
    <mergeCell ref="AC116:AE116"/>
    <mergeCell ref="AF116:AH116"/>
    <mergeCell ref="AP116:AT116"/>
    <mergeCell ref="A115:E115"/>
    <mergeCell ref="K125:V125"/>
    <mergeCell ref="AP125:AQ125"/>
    <mergeCell ref="AZ125:BK125"/>
    <mergeCell ref="L126:N126"/>
    <mergeCell ref="O126:P126"/>
    <mergeCell ref="S126:T126"/>
    <mergeCell ref="W126:Y126"/>
    <mergeCell ref="AA126:AH126"/>
    <mergeCell ref="BA126:BC126"/>
    <mergeCell ref="BD126:BE126"/>
    <mergeCell ref="BH126:BI126"/>
    <mergeCell ref="BR118:BT118"/>
    <mergeCell ref="BU118:BW118"/>
    <mergeCell ref="A118:E118"/>
    <mergeCell ref="F118:J118"/>
    <mergeCell ref="K118:O118"/>
    <mergeCell ref="P118:T118"/>
    <mergeCell ref="U118:Y118"/>
    <mergeCell ref="Z118:AB118"/>
    <mergeCell ref="AC118:AE118"/>
    <mergeCell ref="AF118:AH118"/>
    <mergeCell ref="AP118:AT118"/>
    <mergeCell ref="B124:R124"/>
    <mergeCell ref="AQ124:BG124"/>
    <mergeCell ref="A125:B125"/>
    <mergeCell ref="Z117:AB117"/>
    <mergeCell ref="AU118:AY118"/>
    <mergeCell ref="AZ118:BD118"/>
    <mergeCell ref="BE118:BI118"/>
    <mergeCell ref="BJ118:BN118"/>
    <mergeCell ref="BO118:BQ118"/>
    <mergeCell ref="BL126:BN126"/>
    <mergeCell ref="BP126:BW126"/>
    <mergeCell ref="A127:E128"/>
    <mergeCell ref="F127:J128"/>
    <mergeCell ref="K127:O127"/>
    <mergeCell ref="P127:T127"/>
    <mergeCell ref="U127:Y127"/>
    <mergeCell ref="Z127:AB127"/>
    <mergeCell ref="AF127:AH128"/>
    <mergeCell ref="AP127:AT128"/>
    <mergeCell ref="AI117:AK117"/>
    <mergeCell ref="AI118:AK118"/>
    <mergeCell ref="AC117:AE117"/>
    <mergeCell ref="AF117:AH117"/>
    <mergeCell ref="AP117:AT117"/>
    <mergeCell ref="AU117:AY117"/>
    <mergeCell ref="AZ117:BD117"/>
    <mergeCell ref="BE117:BI117"/>
    <mergeCell ref="K128:O128"/>
    <mergeCell ref="P128:T128"/>
    <mergeCell ref="U128:Y128"/>
    <mergeCell ref="Z128:AB128"/>
    <mergeCell ref="AZ128:BD128"/>
    <mergeCell ref="BE128:BI128"/>
    <mergeCell ref="BO117:BQ117"/>
    <mergeCell ref="BR117:BT117"/>
    <mergeCell ref="AZ130:BD130"/>
    <mergeCell ref="BE130:BI130"/>
    <mergeCell ref="BJ130:BN130"/>
    <mergeCell ref="BO130:BQ130"/>
    <mergeCell ref="BR130:BT130"/>
    <mergeCell ref="BU130:BW130"/>
    <mergeCell ref="K130:O130"/>
    <mergeCell ref="P130:T130"/>
    <mergeCell ref="U130:Y130"/>
    <mergeCell ref="Z130:AB130"/>
    <mergeCell ref="AC130:AE130"/>
    <mergeCell ref="AF130:AH130"/>
    <mergeCell ref="AP130:AT130"/>
    <mergeCell ref="BJ128:BN128"/>
    <mergeCell ref="BO128:BQ128"/>
    <mergeCell ref="A129:E129"/>
    <mergeCell ref="F129:J129"/>
    <mergeCell ref="K129:O129"/>
    <mergeCell ref="P129:T129"/>
    <mergeCell ref="U129:Y129"/>
    <mergeCell ref="Z129:AB129"/>
    <mergeCell ref="AC129:AE129"/>
    <mergeCell ref="AF129:AH129"/>
    <mergeCell ref="AP129:AT129"/>
    <mergeCell ref="AU129:AY129"/>
    <mergeCell ref="AZ129:BD129"/>
    <mergeCell ref="BE129:BI129"/>
    <mergeCell ref="BJ129:BN129"/>
    <mergeCell ref="BO129:BQ129"/>
    <mergeCell ref="A131:E131"/>
    <mergeCell ref="F131:J131"/>
    <mergeCell ref="K131:O131"/>
    <mergeCell ref="P131:T131"/>
    <mergeCell ref="U131:Y131"/>
    <mergeCell ref="Z131:AB131"/>
    <mergeCell ref="AC131:AE131"/>
    <mergeCell ref="AF131:AH131"/>
    <mergeCell ref="AP131:AT131"/>
    <mergeCell ref="A130:E130"/>
    <mergeCell ref="F130:J130"/>
    <mergeCell ref="K133:O133"/>
    <mergeCell ref="P133:T133"/>
    <mergeCell ref="U133:Y133"/>
    <mergeCell ref="Z133:AB133"/>
    <mergeCell ref="AC133:AE133"/>
    <mergeCell ref="AF133:AH133"/>
    <mergeCell ref="AP133:AT133"/>
    <mergeCell ref="A132:E132"/>
    <mergeCell ref="F132:J132"/>
    <mergeCell ref="K132:O132"/>
    <mergeCell ref="P132:T132"/>
    <mergeCell ref="U132:Y132"/>
    <mergeCell ref="Z132:AB132"/>
    <mergeCell ref="AC132:AE132"/>
    <mergeCell ref="AF132:AH132"/>
    <mergeCell ref="AP132:AT132"/>
    <mergeCell ref="F133:J133"/>
    <mergeCell ref="A139:E140"/>
    <mergeCell ref="F139:J140"/>
    <mergeCell ref="K139:O139"/>
    <mergeCell ref="P139:T139"/>
    <mergeCell ref="U139:Y139"/>
    <mergeCell ref="Z139:AB139"/>
    <mergeCell ref="AF139:AH140"/>
    <mergeCell ref="AP139:AT140"/>
    <mergeCell ref="AU139:AY140"/>
    <mergeCell ref="AZ139:BD139"/>
    <mergeCell ref="BE139:BI139"/>
    <mergeCell ref="BJ139:BN139"/>
    <mergeCell ref="BO139:BQ139"/>
    <mergeCell ref="AU132:AY132"/>
    <mergeCell ref="AZ132:BD132"/>
    <mergeCell ref="BE132:BI132"/>
    <mergeCell ref="B136:R136"/>
    <mergeCell ref="AQ136:BG136"/>
    <mergeCell ref="A137:B137"/>
    <mergeCell ref="K137:V137"/>
    <mergeCell ref="AP137:AQ137"/>
    <mergeCell ref="AZ137:BK137"/>
    <mergeCell ref="L138:N138"/>
    <mergeCell ref="O138:P138"/>
    <mergeCell ref="S138:T138"/>
    <mergeCell ref="W138:Y138"/>
    <mergeCell ref="AA138:AH138"/>
    <mergeCell ref="BA138:BC138"/>
    <mergeCell ref="BD138:BE138"/>
    <mergeCell ref="BH138:BI138"/>
    <mergeCell ref="A133:E133"/>
    <mergeCell ref="BR141:BT141"/>
    <mergeCell ref="BU141:BW141"/>
    <mergeCell ref="BU139:BW140"/>
    <mergeCell ref="K140:O140"/>
    <mergeCell ref="P140:T140"/>
    <mergeCell ref="U140:Y140"/>
    <mergeCell ref="Z140:AB140"/>
    <mergeCell ref="AZ140:BD140"/>
    <mergeCell ref="BE140:BI140"/>
    <mergeCell ref="AU142:AY142"/>
    <mergeCell ref="AZ142:BD142"/>
    <mergeCell ref="BE142:BI142"/>
    <mergeCell ref="BJ142:BN142"/>
    <mergeCell ref="BO142:BQ142"/>
    <mergeCell ref="BR142:BT142"/>
    <mergeCell ref="BU142:BW142"/>
    <mergeCell ref="K142:O142"/>
    <mergeCell ref="P142:T142"/>
    <mergeCell ref="U142:Y142"/>
    <mergeCell ref="Z142:AB142"/>
    <mergeCell ref="AC142:AE142"/>
    <mergeCell ref="AF142:AH142"/>
    <mergeCell ref="AP142:AT142"/>
    <mergeCell ref="AI139:AK139"/>
    <mergeCell ref="AI140:AK140"/>
    <mergeCell ref="AI141:AK141"/>
    <mergeCell ref="AI142:AK142"/>
    <mergeCell ref="BJ140:BN140"/>
    <mergeCell ref="BO140:BQ140"/>
    <mergeCell ref="AC140:AE140"/>
    <mergeCell ref="BR140:BT140"/>
    <mergeCell ref="AU143:AY143"/>
    <mergeCell ref="AZ143:BD143"/>
    <mergeCell ref="BE143:BI143"/>
    <mergeCell ref="BJ143:BN143"/>
    <mergeCell ref="BO143:BQ143"/>
    <mergeCell ref="BR143:BT143"/>
    <mergeCell ref="BU143:BW143"/>
    <mergeCell ref="A141:E141"/>
    <mergeCell ref="F141:J141"/>
    <mergeCell ref="K141:O141"/>
    <mergeCell ref="P141:T141"/>
    <mergeCell ref="U141:Y141"/>
    <mergeCell ref="Z141:AB141"/>
    <mergeCell ref="AC141:AE141"/>
    <mergeCell ref="AF141:AH141"/>
    <mergeCell ref="AP141:AT141"/>
    <mergeCell ref="AU141:AY141"/>
    <mergeCell ref="AZ141:BD141"/>
    <mergeCell ref="BE141:BI141"/>
    <mergeCell ref="BJ141:BN141"/>
    <mergeCell ref="BO141:BQ141"/>
    <mergeCell ref="A143:E143"/>
    <mergeCell ref="F143:J143"/>
    <mergeCell ref="K143:O143"/>
    <mergeCell ref="P143:T143"/>
    <mergeCell ref="U143:Y143"/>
    <mergeCell ref="Z143:AB143"/>
    <mergeCell ref="AC143:AE143"/>
    <mergeCell ref="AF143:AH143"/>
    <mergeCell ref="AP143:AT143"/>
    <mergeCell ref="A142:E142"/>
    <mergeCell ref="F142:J142"/>
    <mergeCell ref="BU145:BW145"/>
    <mergeCell ref="A145:E145"/>
    <mergeCell ref="F145:J145"/>
    <mergeCell ref="K145:O145"/>
    <mergeCell ref="P145:T145"/>
    <mergeCell ref="U145:Y145"/>
    <mergeCell ref="Z145:AB145"/>
    <mergeCell ref="AC145:AE145"/>
    <mergeCell ref="AF145:AH145"/>
    <mergeCell ref="AP145:AT145"/>
    <mergeCell ref="A144:E144"/>
    <mergeCell ref="F144:J144"/>
    <mergeCell ref="K144:O144"/>
    <mergeCell ref="P144:T144"/>
    <mergeCell ref="U144:Y144"/>
    <mergeCell ref="Z144:AB144"/>
    <mergeCell ref="AC144:AE144"/>
    <mergeCell ref="AF144:AH144"/>
    <mergeCell ref="AP144:AT144"/>
    <mergeCell ref="AU144:AY144"/>
    <mergeCell ref="AZ144:BD144"/>
    <mergeCell ref="BE144:BI144"/>
    <mergeCell ref="BJ144:BN144"/>
    <mergeCell ref="BO144:BQ144"/>
    <mergeCell ref="BR144:BT144"/>
    <mergeCell ref="BU144:BW144"/>
    <mergeCell ref="B151:R151"/>
    <mergeCell ref="AQ151:BG151"/>
    <mergeCell ref="A152:B152"/>
    <mergeCell ref="K152:V152"/>
    <mergeCell ref="AP152:AQ152"/>
    <mergeCell ref="AZ152:BK152"/>
    <mergeCell ref="L153:N153"/>
    <mergeCell ref="O153:P153"/>
    <mergeCell ref="S153:T153"/>
    <mergeCell ref="W153:Y153"/>
    <mergeCell ref="AA153:AH153"/>
    <mergeCell ref="BA153:BC153"/>
    <mergeCell ref="BD153:BE153"/>
    <mergeCell ref="BH153:BI153"/>
    <mergeCell ref="BJ155:BN155"/>
    <mergeCell ref="BO155:BQ155"/>
    <mergeCell ref="AU145:AY145"/>
    <mergeCell ref="AZ145:BD145"/>
    <mergeCell ref="BE145:BI145"/>
    <mergeCell ref="BJ145:BN145"/>
    <mergeCell ref="BO145:BQ145"/>
    <mergeCell ref="BL153:BN153"/>
    <mergeCell ref="BP153:BW153"/>
    <mergeCell ref="A154:E155"/>
    <mergeCell ref="F154:J155"/>
    <mergeCell ref="K154:O154"/>
    <mergeCell ref="P154:T154"/>
    <mergeCell ref="U154:Y154"/>
    <mergeCell ref="Z154:AB154"/>
    <mergeCell ref="AF154:AH155"/>
    <mergeCell ref="AP154:AT155"/>
    <mergeCell ref="BR145:BT145"/>
    <mergeCell ref="F157:J157"/>
    <mergeCell ref="AU154:AY155"/>
    <mergeCell ref="AZ154:BD154"/>
    <mergeCell ref="BE154:BI154"/>
    <mergeCell ref="BJ154:BN154"/>
    <mergeCell ref="BO154:BQ154"/>
    <mergeCell ref="BR156:BT156"/>
    <mergeCell ref="BU156:BW156"/>
    <mergeCell ref="BU154:BW155"/>
    <mergeCell ref="K155:O155"/>
    <mergeCell ref="P155:T155"/>
    <mergeCell ref="U155:Y155"/>
    <mergeCell ref="Z155:AB155"/>
    <mergeCell ref="AZ155:BD155"/>
    <mergeCell ref="BE155:BI155"/>
    <mergeCell ref="AU157:AY157"/>
    <mergeCell ref="AZ157:BD157"/>
    <mergeCell ref="BE157:BI157"/>
    <mergeCell ref="BJ157:BN157"/>
    <mergeCell ref="BO157:BQ157"/>
    <mergeCell ref="BR157:BT157"/>
    <mergeCell ref="BU157:BW157"/>
    <mergeCell ref="K157:O157"/>
    <mergeCell ref="P157:T157"/>
    <mergeCell ref="U157:Y157"/>
    <mergeCell ref="Z157:AB157"/>
    <mergeCell ref="AC157:AE157"/>
    <mergeCell ref="AF157:AH157"/>
    <mergeCell ref="AP157:AT157"/>
    <mergeCell ref="AC154:AE154"/>
    <mergeCell ref="AC155:AE155"/>
    <mergeCell ref="AC159:AE159"/>
    <mergeCell ref="AF159:AH159"/>
    <mergeCell ref="AP159:AT159"/>
    <mergeCell ref="BE158:BI158"/>
    <mergeCell ref="BJ158:BN158"/>
    <mergeCell ref="BO158:BQ158"/>
    <mergeCell ref="BR158:BT158"/>
    <mergeCell ref="BU158:BW158"/>
    <mergeCell ref="A156:E156"/>
    <mergeCell ref="F156:J156"/>
    <mergeCell ref="K156:O156"/>
    <mergeCell ref="P156:T156"/>
    <mergeCell ref="U156:Y156"/>
    <mergeCell ref="Z156:AB156"/>
    <mergeCell ref="AC156:AE156"/>
    <mergeCell ref="AF156:AH156"/>
    <mergeCell ref="AP156:AT156"/>
    <mergeCell ref="AU156:AY156"/>
    <mergeCell ref="AZ156:BD156"/>
    <mergeCell ref="BE156:BI156"/>
    <mergeCell ref="BJ156:BN156"/>
    <mergeCell ref="BO156:BQ156"/>
    <mergeCell ref="A158:E158"/>
    <mergeCell ref="F158:J158"/>
    <mergeCell ref="K158:O158"/>
    <mergeCell ref="P158:T158"/>
    <mergeCell ref="U158:Y158"/>
    <mergeCell ref="Z158:AB158"/>
    <mergeCell ref="AC158:AE158"/>
    <mergeCell ref="AF158:AH158"/>
    <mergeCell ref="AP158:AT158"/>
    <mergeCell ref="A157:E157"/>
    <mergeCell ref="AU159:AY159"/>
    <mergeCell ref="AZ159:BD159"/>
    <mergeCell ref="BE159:BI159"/>
    <mergeCell ref="B163:R163"/>
    <mergeCell ref="AQ163:BG163"/>
    <mergeCell ref="A164:B164"/>
    <mergeCell ref="K164:V164"/>
    <mergeCell ref="AP164:AQ164"/>
    <mergeCell ref="AZ164:BK164"/>
    <mergeCell ref="L165:N165"/>
    <mergeCell ref="O165:P165"/>
    <mergeCell ref="S165:T165"/>
    <mergeCell ref="W165:Y165"/>
    <mergeCell ref="AA165:AH165"/>
    <mergeCell ref="BA165:BC165"/>
    <mergeCell ref="BD165:BE165"/>
    <mergeCell ref="BH165:BI165"/>
    <mergeCell ref="A160:E160"/>
    <mergeCell ref="F160:J160"/>
    <mergeCell ref="K160:O160"/>
    <mergeCell ref="P160:T160"/>
    <mergeCell ref="U160:Y160"/>
    <mergeCell ref="Z160:AB160"/>
    <mergeCell ref="AC160:AE160"/>
    <mergeCell ref="AF160:AH160"/>
    <mergeCell ref="AP160:AT160"/>
    <mergeCell ref="A159:E159"/>
    <mergeCell ref="F159:J159"/>
    <mergeCell ref="K159:O159"/>
    <mergeCell ref="P159:T159"/>
    <mergeCell ref="U159:Y159"/>
    <mergeCell ref="Z159:AB159"/>
    <mergeCell ref="AU160:AY160"/>
    <mergeCell ref="AZ160:BD160"/>
    <mergeCell ref="BE160:BI160"/>
    <mergeCell ref="BJ160:BN160"/>
    <mergeCell ref="BO160:BQ160"/>
    <mergeCell ref="BL165:BN165"/>
    <mergeCell ref="BP165:BW165"/>
    <mergeCell ref="A166:E167"/>
    <mergeCell ref="F166:J167"/>
    <mergeCell ref="K166:O166"/>
    <mergeCell ref="P166:T166"/>
    <mergeCell ref="U166:Y166"/>
    <mergeCell ref="Z166:AB166"/>
    <mergeCell ref="AF166:AH167"/>
    <mergeCell ref="AP166:AT167"/>
    <mergeCell ref="AU166:AY167"/>
    <mergeCell ref="AZ166:BD166"/>
    <mergeCell ref="BE166:BI166"/>
    <mergeCell ref="BJ166:BN166"/>
    <mergeCell ref="BO166:BQ166"/>
    <mergeCell ref="BR168:BT168"/>
    <mergeCell ref="BU168:BW168"/>
    <mergeCell ref="BU166:BW167"/>
    <mergeCell ref="K167:O167"/>
    <mergeCell ref="P167:T167"/>
    <mergeCell ref="U167:Y167"/>
    <mergeCell ref="Z167:AB167"/>
    <mergeCell ref="AZ167:BD167"/>
    <mergeCell ref="BE167:BI167"/>
    <mergeCell ref="AU169:AY169"/>
    <mergeCell ref="AZ169:BD169"/>
    <mergeCell ref="BE169:BI169"/>
    <mergeCell ref="BJ169:BN169"/>
    <mergeCell ref="BO169:BQ169"/>
    <mergeCell ref="BR169:BT169"/>
    <mergeCell ref="BU169:BW169"/>
    <mergeCell ref="K169:O169"/>
    <mergeCell ref="P169:T169"/>
    <mergeCell ref="U169:Y169"/>
    <mergeCell ref="Z169:AB169"/>
    <mergeCell ref="AC169:AE169"/>
    <mergeCell ref="AF169:AH169"/>
    <mergeCell ref="AP169:AT169"/>
    <mergeCell ref="AI166:AK166"/>
    <mergeCell ref="AI167:AK167"/>
    <mergeCell ref="AI168:AK168"/>
    <mergeCell ref="AI169:AK169"/>
    <mergeCell ref="BJ167:BN167"/>
    <mergeCell ref="BO167:BQ167"/>
    <mergeCell ref="AU170:AY170"/>
    <mergeCell ref="AZ170:BD170"/>
    <mergeCell ref="BE170:BI170"/>
    <mergeCell ref="BJ170:BN170"/>
    <mergeCell ref="BO170:BQ170"/>
    <mergeCell ref="BR170:BT170"/>
    <mergeCell ref="BU170:BW170"/>
    <mergeCell ref="A168:E168"/>
    <mergeCell ref="F168:J168"/>
    <mergeCell ref="K168:O168"/>
    <mergeCell ref="P168:T168"/>
    <mergeCell ref="U168:Y168"/>
    <mergeCell ref="Z168:AB168"/>
    <mergeCell ref="AC168:AE168"/>
    <mergeCell ref="AF168:AH168"/>
    <mergeCell ref="AP168:AT168"/>
    <mergeCell ref="AU168:AY168"/>
    <mergeCell ref="AZ168:BD168"/>
    <mergeCell ref="BE168:BI168"/>
    <mergeCell ref="BJ168:BN168"/>
    <mergeCell ref="BO168:BQ168"/>
    <mergeCell ref="A170:E170"/>
    <mergeCell ref="F170:J170"/>
    <mergeCell ref="K170:O170"/>
    <mergeCell ref="P170:T170"/>
    <mergeCell ref="U170:Y170"/>
    <mergeCell ref="Z170:AB170"/>
    <mergeCell ref="AC170:AE170"/>
    <mergeCell ref="AF170:AH170"/>
    <mergeCell ref="AP170:AT170"/>
    <mergeCell ref="A169:E169"/>
    <mergeCell ref="F169:J169"/>
    <mergeCell ref="BU172:BW172"/>
    <mergeCell ref="A172:E172"/>
    <mergeCell ref="F172:J172"/>
    <mergeCell ref="K172:O172"/>
    <mergeCell ref="P172:T172"/>
    <mergeCell ref="U172:Y172"/>
    <mergeCell ref="Z172:AB172"/>
    <mergeCell ref="AC172:AE172"/>
    <mergeCell ref="AF172:AH172"/>
    <mergeCell ref="AP172:AT172"/>
    <mergeCell ref="A171:E171"/>
    <mergeCell ref="F171:J171"/>
    <mergeCell ref="K171:O171"/>
    <mergeCell ref="P171:T171"/>
    <mergeCell ref="U171:Y171"/>
    <mergeCell ref="Z171:AB171"/>
    <mergeCell ref="AC171:AE171"/>
    <mergeCell ref="AF171:AH171"/>
    <mergeCell ref="AP171:AT171"/>
    <mergeCell ref="AU171:AY171"/>
    <mergeCell ref="AZ171:BD171"/>
    <mergeCell ref="BE171:BI171"/>
    <mergeCell ref="BJ171:BN171"/>
    <mergeCell ref="BO171:BQ171"/>
    <mergeCell ref="BR171:BT171"/>
    <mergeCell ref="BU171:BW171"/>
    <mergeCell ref="AI172:AK172"/>
    <mergeCell ref="AQ178:BG178"/>
    <mergeCell ref="B178:R178"/>
    <mergeCell ref="A179:B179"/>
    <mergeCell ref="K179:V179"/>
    <mergeCell ref="AP179:AQ179"/>
    <mergeCell ref="AZ179:BK179"/>
    <mergeCell ref="L180:N180"/>
    <mergeCell ref="O180:P180"/>
    <mergeCell ref="S180:T180"/>
    <mergeCell ref="W180:Y180"/>
    <mergeCell ref="AA180:AH180"/>
    <mergeCell ref="BA180:BC180"/>
    <mergeCell ref="BD180:BE180"/>
    <mergeCell ref="BH180:BI180"/>
    <mergeCell ref="BJ182:BN182"/>
    <mergeCell ref="BO182:BQ182"/>
    <mergeCell ref="AU172:AY172"/>
    <mergeCell ref="AZ172:BD172"/>
    <mergeCell ref="BE172:BI172"/>
    <mergeCell ref="BJ172:BN172"/>
    <mergeCell ref="BO172:BQ172"/>
    <mergeCell ref="BL180:BN180"/>
    <mergeCell ref="BP180:BW180"/>
    <mergeCell ref="A181:E182"/>
    <mergeCell ref="F181:J182"/>
    <mergeCell ref="K181:O181"/>
    <mergeCell ref="P181:T181"/>
    <mergeCell ref="U181:Y181"/>
    <mergeCell ref="Z181:AB181"/>
    <mergeCell ref="AF181:AH182"/>
    <mergeCell ref="AP181:AT182"/>
    <mergeCell ref="BR172:BT172"/>
    <mergeCell ref="F184:J184"/>
    <mergeCell ref="AU181:AY182"/>
    <mergeCell ref="AZ181:BD181"/>
    <mergeCell ref="BE181:BI181"/>
    <mergeCell ref="BJ181:BN181"/>
    <mergeCell ref="BO181:BQ181"/>
    <mergeCell ref="BR183:BT183"/>
    <mergeCell ref="BU183:BW183"/>
    <mergeCell ref="BU181:BW182"/>
    <mergeCell ref="K182:O182"/>
    <mergeCell ref="P182:T182"/>
    <mergeCell ref="U182:Y182"/>
    <mergeCell ref="Z182:AB182"/>
    <mergeCell ref="AZ182:BD182"/>
    <mergeCell ref="BE182:BI182"/>
    <mergeCell ref="AU184:AY184"/>
    <mergeCell ref="AZ184:BD184"/>
    <mergeCell ref="BE184:BI184"/>
    <mergeCell ref="BJ184:BN184"/>
    <mergeCell ref="BO184:BQ184"/>
    <mergeCell ref="BR184:BT184"/>
    <mergeCell ref="BU184:BW184"/>
    <mergeCell ref="K184:O184"/>
    <mergeCell ref="P184:T184"/>
    <mergeCell ref="U184:Y184"/>
    <mergeCell ref="Z184:AB184"/>
    <mergeCell ref="AC184:AE184"/>
    <mergeCell ref="AF184:AH184"/>
    <mergeCell ref="AP184:AT184"/>
    <mergeCell ref="AC186:AE186"/>
    <mergeCell ref="AF186:AH186"/>
    <mergeCell ref="AP186:AT186"/>
    <mergeCell ref="BE185:BI185"/>
    <mergeCell ref="BJ185:BN185"/>
    <mergeCell ref="BO185:BQ185"/>
    <mergeCell ref="BR185:BT185"/>
    <mergeCell ref="BU185:BW185"/>
    <mergeCell ref="A183:E183"/>
    <mergeCell ref="F183:J183"/>
    <mergeCell ref="K183:O183"/>
    <mergeCell ref="P183:T183"/>
    <mergeCell ref="U183:Y183"/>
    <mergeCell ref="Z183:AB183"/>
    <mergeCell ref="AC183:AE183"/>
    <mergeCell ref="AF183:AH183"/>
    <mergeCell ref="AP183:AT183"/>
    <mergeCell ref="AU183:AY183"/>
    <mergeCell ref="AZ183:BD183"/>
    <mergeCell ref="BE183:BI183"/>
    <mergeCell ref="BJ183:BN183"/>
    <mergeCell ref="BO183:BQ183"/>
    <mergeCell ref="A185:E185"/>
    <mergeCell ref="F185:J185"/>
    <mergeCell ref="K185:O185"/>
    <mergeCell ref="P185:T185"/>
    <mergeCell ref="U185:Y185"/>
    <mergeCell ref="Z185:AB185"/>
    <mergeCell ref="AC185:AE185"/>
    <mergeCell ref="AF185:AH185"/>
    <mergeCell ref="AP185:AT185"/>
    <mergeCell ref="A184:E184"/>
    <mergeCell ref="AU186:AY186"/>
    <mergeCell ref="AZ186:BD186"/>
    <mergeCell ref="BE186:BI186"/>
    <mergeCell ref="B190:R190"/>
    <mergeCell ref="AQ190:BG190"/>
    <mergeCell ref="A191:B191"/>
    <mergeCell ref="K191:V191"/>
    <mergeCell ref="AP191:AQ191"/>
    <mergeCell ref="AZ191:BK191"/>
    <mergeCell ref="L192:N192"/>
    <mergeCell ref="O192:P192"/>
    <mergeCell ref="S192:T192"/>
    <mergeCell ref="W192:Y192"/>
    <mergeCell ref="AA192:AH192"/>
    <mergeCell ref="BA192:BC192"/>
    <mergeCell ref="BD192:BE192"/>
    <mergeCell ref="BH192:BI192"/>
    <mergeCell ref="A187:E187"/>
    <mergeCell ref="F187:J187"/>
    <mergeCell ref="K187:O187"/>
    <mergeCell ref="P187:T187"/>
    <mergeCell ref="U187:Y187"/>
    <mergeCell ref="Z187:AB187"/>
    <mergeCell ref="AC187:AE187"/>
    <mergeCell ref="AF187:AH187"/>
    <mergeCell ref="AP187:AT187"/>
    <mergeCell ref="A186:E186"/>
    <mergeCell ref="F186:J186"/>
    <mergeCell ref="K186:O186"/>
    <mergeCell ref="P186:T186"/>
    <mergeCell ref="U186:Y186"/>
    <mergeCell ref="Z186:AB186"/>
    <mergeCell ref="BJ187:BN187"/>
    <mergeCell ref="BO187:BQ187"/>
    <mergeCell ref="BL192:BN192"/>
    <mergeCell ref="BP192:BW192"/>
    <mergeCell ref="A193:E194"/>
    <mergeCell ref="F193:J194"/>
    <mergeCell ref="K193:O193"/>
    <mergeCell ref="P193:T193"/>
    <mergeCell ref="U193:Y193"/>
    <mergeCell ref="Z193:AB193"/>
    <mergeCell ref="AF193:AH194"/>
    <mergeCell ref="AP193:AT194"/>
    <mergeCell ref="AU193:AY194"/>
    <mergeCell ref="AZ193:BD193"/>
    <mergeCell ref="BE193:BI193"/>
    <mergeCell ref="BJ193:BN193"/>
    <mergeCell ref="BO193:BQ193"/>
    <mergeCell ref="BR195:BT195"/>
    <mergeCell ref="BU195:BW195"/>
    <mergeCell ref="BU193:BW194"/>
    <mergeCell ref="K194:O194"/>
    <mergeCell ref="P194:T194"/>
    <mergeCell ref="U194:Y194"/>
    <mergeCell ref="Z194:AB194"/>
    <mergeCell ref="AZ194:BD194"/>
    <mergeCell ref="BE194:BI194"/>
    <mergeCell ref="AU196:AY196"/>
    <mergeCell ref="AZ196:BD196"/>
    <mergeCell ref="BE196:BI196"/>
    <mergeCell ref="BJ196:BN196"/>
    <mergeCell ref="BO196:BQ196"/>
    <mergeCell ref="BR196:BT196"/>
    <mergeCell ref="BU196:BW196"/>
    <mergeCell ref="K196:O196"/>
    <mergeCell ref="P196:T196"/>
    <mergeCell ref="U196:Y196"/>
    <mergeCell ref="Z196:AB196"/>
    <mergeCell ref="AC196:AE196"/>
    <mergeCell ref="AF196:AH196"/>
    <mergeCell ref="AP196:AT196"/>
    <mergeCell ref="AI193:AK193"/>
    <mergeCell ref="AI194:AK194"/>
    <mergeCell ref="AI195:AK195"/>
    <mergeCell ref="AI196:AK196"/>
    <mergeCell ref="BJ194:BN194"/>
    <mergeCell ref="BO194:BQ194"/>
    <mergeCell ref="AU197:AY197"/>
    <mergeCell ref="AZ197:BD197"/>
    <mergeCell ref="BE197:BI197"/>
    <mergeCell ref="BJ197:BN197"/>
    <mergeCell ref="BO197:BQ197"/>
    <mergeCell ref="BR197:BT197"/>
    <mergeCell ref="BU197:BW197"/>
    <mergeCell ref="A195:E195"/>
    <mergeCell ref="F195:J195"/>
    <mergeCell ref="K195:O195"/>
    <mergeCell ref="P195:T195"/>
    <mergeCell ref="U195:Y195"/>
    <mergeCell ref="Z195:AB195"/>
    <mergeCell ref="AC195:AE195"/>
    <mergeCell ref="AF195:AH195"/>
    <mergeCell ref="AP195:AT195"/>
    <mergeCell ref="AU195:AY195"/>
    <mergeCell ref="AZ195:BD195"/>
    <mergeCell ref="BE195:BI195"/>
    <mergeCell ref="BJ195:BN195"/>
    <mergeCell ref="BO195:BQ195"/>
    <mergeCell ref="A197:E197"/>
    <mergeCell ref="F197:J197"/>
    <mergeCell ref="K197:O197"/>
    <mergeCell ref="P197:T197"/>
    <mergeCell ref="U197:Y197"/>
    <mergeCell ref="Z197:AB197"/>
    <mergeCell ref="AC197:AE197"/>
    <mergeCell ref="AF197:AH197"/>
    <mergeCell ref="AP197:AT197"/>
    <mergeCell ref="A196:E196"/>
    <mergeCell ref="F196:J196"/>
    <mergeCell ref="BU199:BW199"/>
    <mergeCell ref="A199:E199"/>
    <mergeCell ref="F199:J199"/>
    <mergeCell ref="K199:O199"/>
    <mergeCell ref="P199:T199"/>
    <mergeCell ref="U199:Y199"/>
    <mergeCell ref="Z199:AB199"/>
    <mergeCell ref="AC199:AE199"/>
    <mergeCell ref="AF199:AH199"/>
    <mergeCell ref="AP199:AT199"/>
    <mergeCell ref="A198:E198"/>
    <mergeCell ref="F198:J198"/>
    <mergeCell ref="K198:O198"/>
    <mergeCell ref="P198:T198"/>
    <mergeCell ref="U198:Y198"/>
    <mergeCell ref="Z198:AB198"/>
    <mergeCell ref="AC198:AE198"/>
    <mergeCell ref="AF198:AH198"/>
    <mergeCell ref="AP198:AT198"/>
    <mergeCell ref="AU198:AY198"/>
    <mergeCell ref="AZ198:BD198"/>
    <mergeCell ref="BE198:BI198"/>
    <mergeCell ref="BJ198:BN198"/>
    <mergeCell ref="BO198:BQ198"/>
    <mergeCell ref="BR198:BT198"/>
    <mergeCell ref="BU198:BW198"/>
    <mergeCell ref="AI198:AK198"/>
    <mergeCell ref="AI199:AK199"/>
    <mergeCell ref="B205:R205"/>
    <mergeCell ref="AQ205:BG205"/>
    <mergeCell ref="A206:B206"/>
    <mergeCell ref="K206:V206"/>
    <mergeCell ref="AP206:AQ206"/>
    <mergeCell ref="AZ206:BK206"/>
    <mergeCell ref="L207:N207"/>
    <mergeCell ref="O207:P207"/>
    <mergeCell ref="S207:T207"/>
    <mergeCell ref="W207:Y207"/>
    <mergeCell ref="AA207:AH207"/>
    <mergeCell ref="BA207:BC207"/>
    <mergeCell ref="BD207:BE207"/>
    <mergeCell ref="BH207:BI207"/>
    <mergeCell ref="BJ209:BN209"/>
    <mergeCell ref="BO209:BQ209"/>
    <mergeCell ref="AU199:AY199"/>
    <mergeCell ref="AZ199:BD199"/>
    <mergeCell ref="BE199:BI199"/>
    <mergeCell ref="BJ199:BN199"/>
    <mergeCell ref="BO199:BQ199"/>
    <mergeCell ref="BL207:BN207"/>
    <mergeCell ref="BP207:BW207"/>
    <mergeCell ref="A208:E209"/>
    <mergeCell ref="F208:J209"/>
    <mergeCell ref="K208:O208"/>
    <mergeCell ref="P208:T208"/>
    <mergeCell ref="U208:Y208"/>
    <mergeCell ref="Z208:AB208"/>
    <mergeCell ref="AF208:AH209"/>
    <mergeCell ref="AP208:AT209"/>
    <mergeCell ref="BR199:BT199"/>
    <mergeCell ref="F211:J211"/>
    <mergeCell ref="AU208:AY209"/>
    <mergeCell ref="AZ208:BD208"/>
    <mergeCell ref="BE208:BI208"/>
    <mergeCell ref="BJ208:BN208"/>
    <mergeCell ref="BO208:BQ208"/>
    <mergeCell ref="BR210:BT210"/>
    <mergeCell ref="BU210:BW210"/>
    <mergeCell ref="BU208:BW209"/>
    <mergeCell ref="K209:O209"/>
    <mergeCell ref="P209:T209"/>
    <mergeCell ref="U209:Y209"/>
    <mergeCell ref="Z209:AB209"/>
    <mergeCell ref="AZ209:BD209"/>
    <mergeCell ref="BE209:BI209"/>
    <mergeCell ref="AU211:AY211"/>
    <mergeCell ref="AZ211:BD211"/>
    <mergeCell ref="BE211:BI211"/>
    <mergeCell ref="BJ211:BN211"/>
    <mergeCell ref="BO211:BQ211"/>
    <mergeCell ref="BR211:BT211"/>
    <mergeCell ref="BU211:BW211"/>
    <mergeCell ref="K211:O211"/>
    <mergeCell ref="P211:T211"/>
    <mergeCell ref="U211:Y211"/>
    <mergeCell ref="Z211:AB211"/>
    <mergeCell ref="AC211:AE211"/>
    <mergeCell ref="AF211:AH211"/>
    <mergeCell ref="AP211:AT211"/>
    <mergeCell ref="AC213:AE213"/>
    <mergeCell ref="AF213:AH213"/>
    <mergeCell ref="AP213:AT213"/>
    <mergeCell ref="BE212:BI212"/>
    <mergeCell ref="BJ212:BN212"/>
    <mergeCell ref="BO212:BQ212"/>
    <mergeCell ref="BR212:BT212"/>
    <mergeCell ref="BU212:BW212"/>
    <mergeCell ref="A210:E210"/>
    <mergeCell ref="F210:J210"/>
    <mergeCell ref="K210:O210"/>
    <mergeCell ref="P210:T210"/>
    <mergeCell ref="U210:Y210"/>
    <mergeCell ref="Z210:AB210"/>
    <mergeCell ref="AC210:AE210"/>
    <mergeCell ref="AF210:AH210"/>
    <mergeCell ref="AP210:AT210"/>
    <mergeCell ref="AU210:AY210"/>
    <mergeCell ref="AZ210:BD210"/>
    <mergeCell ref="BE210:BI210"/>
    <mergeCell ref="BJ210:BN210"/>
    <mergeCell ref="BO210:BQ210"/>
    <mergeCell ref="A212:E212"/>
    <mergeCell ref="F212:J212"/>
    <mergeCell ref="K212:O212"/>
    <mergeCell ref="P212:T212"/>
    <mergeCell ref="U212:Y212"/>
    <mergeCell ref="Z212:AB212"/>
    <mergeCell ref="AC212:AE212"/>
    <mergeCell ref="AF212:AH212"/>
    <mergeCell ref="AP212:AT212"/>
    <mergeCell ref="A211:E211"/>
    <mergeCell ref="AU213:AY213"/>
    <mergeCell ref="AZ213:BD213"/>
    <mergeCell ref="BE213:BI213"/>
    <mergeCell ref="B217:R217"/>
    <mergeCell ref="AQ217:BG217"/>
    <mergeCell ref="A218:B218"/>
    <mergeCell ref="K218:V218"/>
    <mergeCell ref="AP218:AQ218"/>
    <mergeCell ref="AZ218:BK218"/>
    <mergeCell ref="L219:N219"/>
    <mergeCell ref="O219:P219"/>
    <mergeCell ref="S219:T219"/>
    <mergeCell ref="W219:Y219"/>
    <mergeCell ref="AA219:AH219"/>
    <mergeCell ref="BA219:BC219"/>
    <mergeCell ref="BD219:BE219"/>
    <mergeCell ref="BH219:BI219"/>
    <mergeCell ref="A214:E214"/>
    <mergeCell ref="F214:J214"/>
    <mergeCell ref="K214:O214"/>
    <mergeCell ref="P214:T214"/>
    <mergeCell ref="U214:Y214"/>
    <mergeCell ref="Z214:AB214"/>
    <mergeCell ref="AC214:AE214"/>
    <mergeCell ref="AF214:AH214"/>
    <mergeCell ref="AP214:AT214"/>
    <mergeCell ref="A213:E213"/>
    <mergeCell ref="F213:J213"/>
    <mergeCell ref="K213:O213"/>
    <mergeCell ref="P213:T213"/>
    <mergeCell ref="U213:Y213"/>
    <mergeCell ref="Z213:AB213"/>
    <mergeCell ref="BJ214:BN214"/>
    <mergeCell ref="BO214:BQ214"/>
    <mergeCell ref="BL219:BN219"/>
    <mergeCell ref="BP219:BW219"/>
    <mergeCell ref="A220:E221"/>
    <mergeCell ref="F220:J221"/>
    <mergeCell ref="K220:O220"/>
    <mergeCell ref="P220:T220"/>
    <mergeCell ref="U220:Y220"/>
    <mergeCell ref="Z220:AB220"/>
    <mergeCell ref="AF220:AH221"/>
    <mergeCell ref="AP220:AT221"/>
    <mergeCell ref="AU220:AY221"/>
    <mergeCell ref="AZ220:BD220"/>
    <mergeCell ref="BE220:BI220"/>
    <mergeCell ref="BJ220:BN220"/>
    <mergeCell ref="BO220:BQ220"/>
    <mergeCell ref="BR220:BT220"/>
    <mergeCell ref="BR221:BT221"/>
    <mergeCell ref="BR222:BT222"/>
    <mergeCell ref="BU222:BW222"/>
    <mergeCell ref="BU220:BW221"/>
    <mergeCell ref="K221:O221"/>
    <mergeCell ref="P221:T221"/>
    <mergeCell ref="U221:Y221"/>
    <mergeCell ref="Z221:AB221"/>
    <mergeCell ref="AZ221:BD221"/>
    <mergeCell ref="BE221:BI221"/>
    <mergeCell ref="AU223:AY223"/>
    <mergeCell ref="AZ223:BD223"/>
    <mergeCell ref="BE223:BI223"/>
    <mergeCell ref="BJ223:BN223"/>
    <mergeCell ref="BO223:BQ223"/>
    <mergeCell ref="BR223:BT223"/>
    <mergeCell ref="BU223:BW223"/>
    <mergeCell ref="K223:O223"/>
    <mergeCell ref="P223:T223"/>
    <mergeCell ref="U223:Y223"/>
    <mergeCell ref="Z223:AB223"/>
    <mergeCell ref="AC223:AE223"/>
    <mergeCell ref="AF223:AH223"/>
    <mergeCell ref="AP223:AT223"/>
    <mergeCell ref="AI220:AK220"/>
    <mergeCell ref="AI221:AK221"/>
    <mergeCell ref="AI222:AK222"/>
    <mergeCell ref="AI223:AK223"/>
    <mergeCell ref="BJ221:BN221"/>
    <mergeCell ref="BO221:BQ221"/>
    <mergeCell ref="AC220:AE220"/>
    <mergeCell ref="AC221:AE221"/>
    <mergeCell ref="A222:E222"/>
    <mergeCell ref="F222:J222"/>
    <mergeCell ref="K222:O222"/>
    <mergeCell ref="P222:T222"/>
    <mergeCell ref="U222:Y222"/>
    <mergeCell ref="Z222:AB222"/>
    <mergeCell ref="AC222:AE222"/>
    <mergeCell ref="AF222:AH222"/>
    <mergeCell ref="AP222:AT222"/>
    <mergeCell ref="AU222:AY222"/>
    <mergeCell ref="AZ222:BD222"/>
    <mergeCell ref="BE222:BI222"/>
    <mergeCell ref="BJ222:BN222"/>
    <mergeCell ref="BO222:BQ222"/>
    <mergeCell ref="A224:E224"/>
    <mergeCell ref="F224:J224"/>
    <mergeCell ref="K224:O224"/>
    <mergeCell ref="P224:T224"/>
    <mergeCell ref="U224:Y224"/>
    <mergeCell ref="Z224:AB224"/>
    <mergeCell ref="AC224:AE224"/>
    <mergeCell ref="AF224:AH224"/>
    <mergeCell ref="AP224:AT224"/>
    <mergeCell ref="A223:E223"/>
    <mergeCell ref="F223:J223"/>
    <mergeCell ref="A225:E225"/>
    <mergeCell ref="F225:J225"/>
    <mergeCell ref="K225:O225"/>
    <mergeCell ref="P225:T225"/>
    <mergeCell ref="U225:Y225"/>
    <mergeCell ref="Z225:AB225"/>
    <mergeCell ref="AC225:AE225"/>
    <mergeCell ref="AF225:AH225"/>
    <mergeCell ref="AP225:AT225"/>
    <mergeCell ref="AU225:AY225"/>
    <mergeCell ref="AZ225:BD225"/>
    <mergeCell ref="BE225:BI225"/>
    <mergeCell ref="BJ225:BN225"/>
    <mergeCell ref="BO225:BQ225"/>
    <mergeCell ref="BR225:BT225"/>
    <mergeCell ref="BU225:BW225"/>
    <mergeCell ref="AU224:AY224"/>
    <mergeCell ref="AZ224:BD224"/>
    <mergeCell ref="BE224:BI224"/>
    <mergeCell ref="BJ224:BN224"/>
    <mergeCell ref="BO224:BQ224"/>
    <mergeCell ref="BR224:BT224"/>
    <mergeCell ref="BU224:BW224"/>
    <mergeCell ref="BO236:BQ236"/>
    <mergeCell ref="AU226:AY226"/>
    <mergeCell ref="AZ226:BD226"/>
    <mergeCell ref="BE226:BI226"/>
    <mergeCell ref="BJ226:BN226"/>
    <mergeCell ref="BO226:BQ226"/>
    <mergeCell ref="BL234:BN234"/>
    <mergeCell ref="BP234:BW234"/>
    <mergeCell ref="A235:E236"/>
    <mergeCell ref="F235:J236"/>
    <mergeCell ref="K235:O235"/>
    <mergeCell ref="P235:T235"/>
    <mergeCell ref="U235:Y235"/>
    <mergeCell ref="Z235:AB235"/>
    <mergeCell ref="AF235:AH236"/>
    <mergeCell ref="AP235:AT236"/>
    <mergeCell ref="BR226:BT226"/>
    <mergeCell ref="BU226:BW226"/>
    <mergeCell ref="A226:E226"/>
    <mergeCell ref="F226:J226"/>
    <mergeCell ref="K226:O226"/>
    <mergeCell ref="P226:T226"/>
    <mergeCell ref="U226:Y226"/>
    <mergeCell ref="Z226:AB226"/>
    <mergeCell ref="AC226:AE226"/>
    <mergeCell ref="AF226:AH226"/>
    <mergeCell ref="AP226:AT226"/>
    <mergeCell ref="BR235:BT235"/>
    <mergeCell ref="BR236:BT236"/>
    <mergeCell ref="AC238:AE238"/>
    <mergeCell ref="AF238:AH238"/>
    <mergeCell ref="AP238:AT238"/>
    <mergeCell ref="AC235:AE235"/>
    <mergeCell ref="AC236:AE236"/>
    <mergeCell ref="B232:R232"/>
    <mergeCell ref="AQ232:BG232"/>
    <mergeCell ref="A233:B233"/>
    <mergeCell ref="K233:V233"/>
    <mergeCell ref="AP233:AQ233"/>
    <mergeCell ref="AZ233:BK233"/>
    <mergeCell ref="L234:N234"/>
    <mergeCell ref="O234:P234"/>
    <mergeCell ref="S234:T234"/>
    <mergeCell ref="W234:Y234"/>
    <mergeCell ref="AA234:AH234"/>
    <mergeCell ref="BA234:BC234"/>
    <mergeCell ref="BD234:BE234"/>
    <mergeCell ref="BH234:BI234"/>
    <mergeCell ref="BJ236:BN236"/>
    <mergeCell ref="U239:Y239"/>
    <mergeCell ref="Z239:AB239"/>
    <mergeCell ref="AC239:AE239"/>
    <mergeCell ref="AF239:AH239"/>
    <mergeCell ref="AP239:AT239"/>
    <mergeCell ref="A238:E238"/>
    <mergeCell ref="F238:J238"/>
    <mergeCell ref="AU235:AY236"/>
    <mergeCell ref="AZ235:BD235"/>
    <mergeCell ref="BE235:BI235"/>
    <mergeCell ref="BJ235:BN235"/>
    <mergeCell ref="BO235:BQ235"/>
    <mergeCell ref="BR237:BT237"/>
    <mergeCell ref="BU237:BW237"/>
    <mergeCell ref="BU235:BW236"/>
    <mergeCell ref="K236:O236"/>
    <mergeCell ref="P236:T236"/>
    <mergeCell ref="U236:Y236"/>
    <mergeCell ref="Z236:AB236"/>
    <mergeCell ref="AZ236:BD236"/>
    <mergeCell ref="BE236:BI236"/>
    <mergeCell ref="AU238:AY238"/>
    <mergeCell ref="AZ238:BD238"/>
    <mergeCell ref="BE238:BI238"/>
    <mergeCell ref="BJ238:BN238"/>
    <mergeCell ref="BO238:BQ238"/>
    <mergeCell ref="BR238:BT238"/>
    <mergeCell ref="BU238:BW238"/>
    <mergeCell ref="K238:O238"/>
    <mergeCell ref="P238:T238"/>
    <mergeCell ref="U238:Y238"/>
    <mergeCell ref="Z238:AB238"/>
    <mergeCell ref="A240:E240"/>
    <mergeCell ref="F240:J240"/>
    <mergeCell ref="K240:O240"/>
    <mergeCell ref="P240:T240"/>
    <mergeCell ref="U240:Y240"/>
    <mergeCell ref="Z240:AB240"/>
    <mergeCell ref="AC240:AE240"/>
    <mergeCell ref="AF240:AH240"/>
    <mergeCell ref="AP240:AT240"/>
    <mergeCell ref="BE239:BI239"/>
    <mergeCell ref="BJ239:BN239"/>
    <mergeCell ref="BO239:BQ239"/>
    <mergeCell ref="BR239:BT239"/>
    <mergeCell ref="BU239:BW239"/>
    <mergeCell ref="A237:E237"/>
    <mergeCell ref="F237:J237"/>
    <mergeCell ref="K237:O237"/>
    <mergeCell ref="P237:T237"/>
    <mergeCell ref="U237:Y237"/>
    <mergeCell ref="Z237:AB237"/>
    <mergeCell ref="AC237:AE237"/>
    <mergeCell ref="AF237:AH237"/>
    <mergeCell ref="AP237:AT237"/>
    <mergeCell ref="AU237:AY237"/>
    <mergeCell ref="AZ237:BD237"/>
    <mergeCell ref="BE237:BI237"/>
    <mergeCell ref="BJ237:BN237"/>
    <mergeCell ref="BO237:BQ237"/>
    <mergeCell ref="A239:E239"/>
    <mergeCell ref="F239:J239"/>
    <mergeCell ref="K239:O239"/>
    <mergeCell ref="P239:T239"/>
    <mergeCell ref="K245:V245"/>
    <mergeCell ref="AP245:AQ245"/>
    <mergeCell ref="AZ245:BK245"/>
    <mergeCell ref="L246:N246"/>
    <mergeCell ref="O246:P246"/>
    <mergeCell ref="S246:T246"/>
    <mergeCell ref="W246:Y246"/>
    <mergeCell ref="AA246:AH246"/>
    <mergeCell ref="BA246:BC246"/>
    <mergeCell ref="BD246:BE246"/>
    <mergeCell ref="BH246:BI246"/>
    <mergeCell ref="A241:E241"/>
    <mergeCell ref="F241:J241"/>
    <mergeCell ref="K241:O241"/>
    <mergeCell ref="P241:T241"/>
    <mergeCell ref="U241:Y241"/>
    <mergeCell ref="Z241:AB241"/>
    <mergeCell ref="AC241:AE241"/>
    <mergeCell ref="AF241:AH241"/>
    <mergeCell ref="AP241:AT241"/>
    <mergeCell ref="BJ248:BN248"/>
    <mergeCell ref="BO248:BQ248"/>
    <mergeCell ref="AU241:AY241"/>
    <mergeCell ref="AZ241:BD241"/>
    <mergeCell ref="BE241:BI241"/>
    <mergeCell ref="BJ241:BN241"/>
    <mergeCell ref="BO241:BQ241"/>
    <mergeCell ref="BL246:BN246"/>
    <mergeCell ref="BP246:BW246"/>
    <mergeCell ref="A247:E248"/>
    <mergeCell ref="F247:J248"/>
    <mergeCell ref="K247:O247"/>
    <mergeCell ref="P247:T247"/>
    <mergeCell ref="U247:Y247"/>
    <mergeCell ref="Z247:AB247"/>
    <mergeCell ref="AF247:AH248"/>
    <mergeCell ref="AP247:AT248"/>
    <mergeCell ref="AU247:AY248"/>
    <mergeCell ref="AZ247:BD247"/>
    <mergeCell ref="BE247:BI247"/>
    <mergeCell ref="BJ247:BN247"/>
    <mergeCell ref="BO247:BQ247"/>
    <mergeCell ref="BU247:BW248"/>
    <mergeCell ref="K248:O248"/>
    <mergeCell ref="P248:T248"/>
    <mergeCell ref="U248:Y248"/>
    <mergeCell ref="Z248:AB248"/>
    <mergeCell ref="AZ248:BD248"/>
    <mergeCell ref="BE248:BI248"/>
    <mergeCell ref="B244:R244"/>
    <mergeCell ref="AQ244:BG244"/>
    <mergeCell ref="A245:B245"/>
    <mergeCell ref="BR249:BT249"/>
    <mergeCell ref="BU249:BW249"/>
    <mergeCell ref="A250:E250"/>
    <mergeCell ref="F250:J250"/>
    <mergeCell ref="K250:O250"/>
    <mergeCell ref="P250:T250"/>
    <mergeCell ref="U250:Y250"/>
    <mergeCell ref="Z250:AB250"/>
    <mergeCell ref="AC250:AE250"/>
    <mergeCell ref="AF250:AH250"/>
    <mergeCell ref="AP250:AT250"/>
    <mergeCell ref="AU250:AY250"/>
    <mergeCell ref="AZ250:BD250"/>
    <mergeCell ref="BE250:BI250"/>
    <mergeCell ref="BJ250:BN250"/>
    <mergeCell ref="BO250:BQ250"/>
    <mergeCell ref="BR250:BT250"/>
    <mergeCell ref="BU250:BW250"/>
    <mergeCell ref="A249:E249"/>
    <mergeCell ref="F249:J249"/>
    <mergeCell ref="K249:O249"/>
    <mergeCell ref="P249:T249"/>
    <mergeCell ref="U249:Y249"/>
    <mergeCell ref="Z249:AB249"/>
    <mergeCell ref="AC249:AE249"/>
    <mergeCell ref="AF249:AH249"/>
    <mergeCell ref="AP249:AT249"/>
    <mergeCell ref="AU249:AY249"/>
    <mergeCell ref="AZ249:BD249"/>
    <mergeCell ref="BE249:BI249"/>
    <mergeCell ref="BJ249:BN249"/>
    <mergeCell ref="BO249:BQ249"/>
    <mergeCell ref="AU251:AY251"/>
    <mergeCell ref="AZ251:BD251"/>
    <mergeCell ref="BE251:BI251"/>
    <mergeCell ref="BJ251:BN251"/>
    <mergeCell ref="BO251:BQ251"/>
    <mergeCell ref="BR251:BT251"/>
    <mergeCell ref="BU251:BW251"/>
    <mergeCell ref="A252:E252"/>
    <mergeCell ref="F252:J252"/>
    <mergeCell ref="K252:O252"/>
    <mergeCell ref="P252:T252"/>
    <mergeCell ref="U252:Y252"/>
    <mergeCell ref="Z252:AB252"/>
    <mergeCell ref="AC252:AE252"/>
    <mergeCell ref="AF252:AH252"/>
    <mergeCell ref="AP252:AT252"/>
    <mergeCell ref="AU252:AY252"/>
    <mergeCell ref="AZ252:BD252"/>
    <mergeCell ref="BE252:BI252"/>
    <mergeCell ref="BJ252:BN252"/>
    <mergeCell ref="BO252:BQ252"/>
    <mergeCell ref="BR252:BT252"/>
    <mergeCell ref="BU252:BW252"/>
    <mergeCell ref="A251:E251"/>
    <mergeCell ref="F251:J251"/>
    <mergeCell ref="K251:O251"/>
    <mergeCell ref="P251:T251"/>
    <mergeCell ref="U251:Y251"/>
    <mergeCell ref="Z251:AB251"/>
    <mergeCell ref="AC251:AE251"/>
    <mergeCell ref="AF251:AH251"/>
    <mergeCell ref="AP251:AT251"/>
    <mergeCell ref="AU253:AY253"/>
    <mergeCell ref="AZ253:BD253"/>
    <mergeCell ref="BE253:BI253"/>
    <mergeCell ref="BJ253:BN253"/>
    <mergeCell ref="BO253:BQ253"/>
    <mergeCell ref="BL261:BN261"/>
    <mergeCell ref="BP261:BW261"/>
    <mergeCell ref="BR253:BT253"/>
    <mergeCell ref="BU253:BW253"/>
    <mergeCell ref="A253:E253"/>
    <mergeCell ref="F253:J253"/>
    <mergeCell ref="K253:O253"/>
    <mergeCell ref="P253:T253"/>
    <mergeCell ref="U253:Y253"/>
    <mergeCell ref="Z253:AB253"/>
    <mergeCell ref="AC253:AE253"/>
    <mergeCell ref="AF253:AH253"/>
    <mergeCell ref="AP253:AT253"/>
    <mergeCell ref="B259:R259"/>
    <mergeCell ref="AQ259:BG259"/>
    <mergeCell ref="BU262:BW263"/>
    <mergeCell ref="K263:O263"/>
    <mergeCell ref="P263:T263"/>
    <mergeCell ref="U263:Y263"/>
    <mergeCell ref="Z263:AB263"/>
    <mergeCell ref="AZ263:BD263"/>
    <mergeCell ref="BE263:BI263"/>
    <mergeCell ref="A260:B260"/>
    <mergeCell ref="K260:V260"/>
    <mergeCell ref="AP260:AQ260"/>
    <mergeCell ref="AZ260:BK260"/>
    <mergeCell ref="L261:N261"/>
    <mergeCell ref="O261:P261"/>
    <mergeCell ref="S261:T261"/>
    <mergeCell ref="W261:Y261"/>
    <mergeCell ref="AA261:AH261"/>
    <mergeCell ref="BA261:BC261"/>
    <mergeCell ref="BD261:BE261"/>
    <mergeCell ref="BH261:BI261"/>
    <mergeCell ref="BJ263:BN263"/>
    <mergeCell ref="BO263:BQ263"/>
    <mergeCell ref="K264:O264"/>
    <mergeCell ref="P264:T264"/>
    <mergeCell ref="U264:Y264"/>
    <mergeCell ref="Z264:AB264"/>
    <mergeCell ref="AC264:AE264"/>
    <mergeCell ref="AF264:AH264"/>
    <mergeCell ref="AP264:AT264"/>
    <mergeCell ref="AU264:AY264"/>
    <mergeCell ref="AZ264:BD264"/>
    <mergeCell ref="BE264:BI264"/>
    <mergeCell ref="BJ264:BN264"/>
    <mergeCell ref="BO264:BQ264"/>
    <mergeCell ref="A262:E263"/>
    <mergeCell ref="F262:J263"/>
    <mergeCell ref="K262:O262"/>
    <mergeCell ref="P262:T262"/>
    <mergeCell ref="U262:Y262"/>
    <mergeCell ref="Z262:AB262"/>
    <mergeCell ref="AF262:AH263"/>
    <mergeCell ref="AP262:AT263"/>
    <mergeCell ref="AU262:AY263"/>
    <mergeCell ref="AZ262:BD262"/>
    <mergeCell ref="BE262:BI262"/>
    <mergeCell ref="BJ262:BN262"/>
    <mergeCell ref="BO262:BQ262"/>
    <mergeCell ref="BU267:BW267"/>
    <mergeCell ref="A266:E266"/>
    <mergeCell ref="F266:J266"/>
    <mergeCell ref="K266:O266"/>
    <mergeCell ref="P266:T266"/>
    <mergeCell ref="U266:Y266"/>
    <mergeCell ref="Z266:AB266"/>
    <mergeCell ref="AC266:AE266"/>
    <mergeCell ref="AF266:AH266"/>
    <mergeCell ref="AP266:AT266"/>
    <mergeCell ref="BR264:BT264"/>
    <mergeCell ref="BU264:BW264"/>
    <mergeCell ref="A265:E265"/>
    <mergeCell ref="F265:J265"/>
    <mergeCell ref="K265:O265"/>
    <mergeCell ref="P265:T265"/>
    <mergeCell ref="U265:Y265"/>
    <mergeCell ref="Z265:AB265"/>
    <mergeCell ref="AC265:AE265"/>
    <mergeCell ref="AF265:AH265"/>
    <mergeCell ref="AP265:AT265"/>
    <mergeCell ref="AU265:AY265"/>
    <mergeCell ref="AZ265:BD265"/>
    <mergeCell ref="BE265:BI265"/>
    <mergeCell ref="BJ265:BN265"/>
    <mergeCell ref="BO265:BQ265"/>
    <mergeCell ref="BR265:BT265"/>
    <mergeCell ref="BU265:BW265"/>
    <mergeCell ref="AI265:AK265"/>
    <mergeCell ref="AI266:AK266"/>
    <mergeCell ref="A264:E264"/>
    <mergeCell ref="F264:J264"/>
    <mergeCell ref="BU268:BW268"/>
    <mergeCell ref="A268:E268"/>
    <mergeCell ref="F268:J268"/>
    <mergeCell ref="K268:O268"/>
    <mergeCell ref="P268:T268"/>
    <mergeCell ref="U268:Y268"/>
    <mergeCell ref="Z268:AB268"/>
    <mergeCell ref="AC268:AE268"/>
    <mergeCell ref="AF268:AH268"/>
    <mergeCell ref="AP268:AT268"/>
    <mergeCell ref="AU266:AY266"/>
    <mergeCell ref="AZ266:BD266"/>
    <mergeCell ref="BE266:BI266"/>
    <mergeCell ref="BJ266:BN266"/>
    <mergeCell ref="BO266:BQ266"/>
    <mergeCell ref="BR266:BT266"/>
    <mergeCell ref="BU266:BW266"/>
    <mergeCell ref="A267:E267"/>
    <mergeCell ref="F267:J267"/>
    <mergeCell ref="K267:O267"/>
    <mergeCell ref="P267:T267"/>
    <mergeCell ref="U267:Y267"/>
    <mergeCell ref="Z267:AB267"/>
    <mergeCell ref="AC267:AE267"/>
    <mergeCell ref="AF267:AH267"/>
    <mergeCell ref="AP267:AT267"/>
    <mergeCell ref="AU267:AY267"/>
    <mergeCell ref="AZ267:BD267"/>
    <mergeCell ref="BE267:BI267"/>
    <mergeCell ref="BJ267:BN267"/>
    <mergeCell ref="BO267:BQ267"/>
    <mergeCell ref="BR267:BT267"/>
    <mergeCell ref="BX4:BZ4"/>
    <mergeCell ref="BX5:BZ5"/>
    <mergeCell ref="BX6:BZ6"/>
    <mergeCell ref="BX7:BZ7"/>
    <mergeCell ref="BX8:BZ8"/>
    <mergeCell ref="BX9:BZ9"/>
    <mergeCell ref="BX10:BZ10"/>
    <mergeCell ref="AI19:AK19"/>
    <mergeCell ref="AI20:AK20"/>
    <mergeCell ref="AI21:AK21"/>
    <mergeCell ref="AP21:AT21"/>
    <mergeCell ref="AU21:AY21"/>
    <mergeCell ref="AZ21:BD21"/>
    <mergeCell ref="BE21:BI21"/>
    <mergeCell ref="BJ21:BN21"/>
    <mergeCell ref="BO21:BQ21"/>
    <mergeCell ref="BR21:BT21"/>
    <mergeCell ref="BU21:BW21"/>
    <mergeCell ref="AP10:AT10"/>
    <mergeCell ref="AU10:AY10"/>
    <mergeCell ref="AZ10:BD10"/>
    <mergeCell ref="BE10:BI10"/>
    <mergeCell ref="BJ10:BN10"/>
    <mergeCell ref="BO10:BQ10"/>
    <mergeCell ref="BR10:BT10"/>
    <mergeCell ref="BU10:BW10"/>
    <mergeCell ref="AP8:AT8"/>
    <mergeCell ref="AU8:AY8"/>
    <mergeCell ref="AZ8:BD8"/>
    <mergeCell ref="BE8:BI8"/>
    <mergeCell ref="BJ8:BN8"/>
    <mergeCell ref="BO8:BQ8"/>
    <mergeCell ref="BX19:BZ19"/>
    <mergeCell ref="BX20:BZ20"/>
    <mergeCell ref="BX21:BZ21"/>
    <mergeCell ref="BX22:BZ22"/>
    <mergeCell ref="BX23:BZ23"/>
    <mergeCell ref="BX24:BZ24"/>
    <mergeCell ref="BX25:BZ25"/>
    <mergeCell ref="AI31:AK31"/>
    <mergeCell ref="AI32:AK32"/>
    <mergeCell ref="AI33:AK33"/>
    <mergeCell ref="AI34:AK34"/>
    <mergeCell ref="AI35:AK35"/>
    <mergeCell ref="AI36:AK36"/>
    <mergeCell ref="BX31:BZ31"/>
    <mergeCell ref="BX32:BZ32"/>
    <mergeCell ref="BX33:BZ33"/>
    <mergeCell ref="BX34:BZ34"/>
    <mergeCell ref="BX35:BZ35"/>
    <mergeCell ref="BX36:BZ36"/>
    <mergeCell ref="AU35:AY35"/>
    <mergeCell ref="AZ35:BD35"/>
    <mergeCell ref="BE35:BI35"/>
    <mergeCell ref="BJ35:BN35"/>
    <mergeCell ref="BO35:BQ35"/>
    <mergeCell ref="BR35:BT35"/>
    <mergeCell ref="BU35:BW35"/>
    <mergeCell ref="AP31:AT32"/>
    <mergeCell ref="AU31:AY32"/>
    <mergeCell ref="BJ31:BN31"/>
    <mergeCell ref="BO31:BQ31"/>
    <mergeCell ref="BR33:BT33"/>
    <mergeCell ref="BU33:BW33"/>
    <mergeCell ref="BX37:BZ37"/>
    <mergeCell ref="AI46:AK46"/>
    <mergeCell ref="AI47:AK47"/>
    <mergeCell ref="AI48:AK48"/>
    <mergeCell ref="AI49:AK49"/>
    <mergeCell ref="AI50:AK50"/>
    <mergeCell ref="AI51:AK51"/>
    <mergeCell ref="AI52:AK52"/>
    <mergeCell ref="BX46:BZ46"/>
    <mergeCell ref="BX47:BZ47"/>
    <mergeCell ref="BX48:BZ48"/>
    <mergeCell ref="BX49:BZ49"/>
    <mergeCell ref="BX50:BZ50"/>
    <mergeCell ref="BX51:BZ51"/>
    <mergeCell ref="BX52:BZ52"/>
    <mergeCell ref="AI58:AK58"/>
    <mergeCell ref="AI59:AK59"/>
    <mergeCell ref="BE58:BI58"/>
    <mergeCell ref="BJ58:BN58"/>
    <mergeCell ref="BO58:BQ58"/>
    <mergeCell ref="BR52:BT52"/>
    <mergeCell ref="BU52:BW52"/>
    <mergeCell ref="BJ51:BN51"/>
    <mergeCell ref="BO51:BQ51"/>
    <mergeCell ref="BR51:BT51"/>
    <mergeCell ref="BU51:BW51"/>
    <mergeCell ref="AU50:AY50"/>
    <mergeCell ref="AZ50:BD50"/>
    <mergeCell ref="BE50:BI50"/>
    <mergeCell ref="BJ50:BN50"/>
    <mergeCell ref="BO50:BQ50"/>
    <mergeCell ref="BR50:BT50"/>
    <mergeCell ref="AI62:AK62"/>
    <mergeCell ref="AI63:AK63"/>
    <mergeCell ref="AI64:AK64"/>
    <mergeCell ref="BX58:BZ58"/>
    <mergeCell ref="BX59:BZ59"/>
    <mergeCell ref="BX60:BZ60"/>
    <mergeCell ref="BX61:BZ61"/>
    <mergeCell ref="BX62:BZ62"/>
    <mergeCell ref="BX63:BZ63"/>
    <mergeCell ref="BX64:BZ64"/>
    <mergeCell ref="AI73:AK73"/>
    <mergeCell ref="AI74:AK74"/>
    <mergeCell ref="AI75:AK75"/>
    <mergeCell ref="AI76:AK76"/>
    <mergeCell ref="AI77:AK77"/>
    <mergeCell ref="AI78:AK78"/>
    <mergeCell ref="AI79:AK79"/>
    <mergeCell ref="BX73:BZ73"/>
    <mergeCell ref="BX74:BZ74"/>
    <mergeCell ref="BX75:BZ75"/>
    <mergeCell ref="BX76:BZ76"/>
    <mergeCell ref="BX77:BZ77"/>
    <mergeCell ref="BX78:BZ78"/>
    <mergeCell ref="BX79:BZ79"/>
    <mergeCell ref="BR79:BT79"/>
    <mergeCell ref="BU79:BW79"/>
    <mergeCell ref="BJ78:BN78"/>
    <mergeCell ref="BO78:BQ78"/>
    <mergeCell ref="BR78:BT78"/>
    <mergeCell ref="BU78:BW78"/>
    <mergeCell ref="AU77:AY77"/>
    <mergeCell ref="AZ77:BD77"/>
    <mergeCell ref="BX85:BZ85"/>
    <mergeCell ref="BX86:BZ86"/>
    <mergeCell ref="BX87:BZ87"/>
    <mergeCell ref="BX88:BZ88"/>
    <mergeCell ref="BX89:BZ89"/>
    <mergeCell ref="BX90:BZ90"/>
    <mergeCell ref="BX91:BZ91"/>
    <mergeCell ref="AI100:AK100"/>
    <mergeCell ref="AI101:AK101"/>
    <mergeCell ref="AI102:AK102"/>
    <mergeCell ref="AI103:AK103"/>
    <mergeCell ref="AI104:AK104"/>
    <mergeCell ref="AI105:AK105"/>
    <mergeCell ref="AI106:AK106"/>
    <mergeCell ref="BX100:BZ100"/>
    <mergeCell ref="BX101:BZ101"/>
    <mergeCell ref="BX102:BZ102"/>
    <mergeCell ref="BX103:BZ103"/>
    <mergeCell ref="BX104:BZ104"/>
    <mergeCell ref="BX105:BZ105"/>
    <mergeCell ref="BX106:BZ106"/>
    <mergeCell ref="BR106:BT106"/>
    <mergeCell ref="BU106:BW106"/>
    <mergeCell ref="BJ105:BN105"/>
    <mergeCell ref="BO105:BQ105"/>
    <mergeCell ref="BR105:BT105"/>
    <mergeCell ref="BU105:BW105"/>
    <mergeCell ref="AU104:AY104"/>
    <mergeCell ref="AZ104:BD104"/>
    <mergeCell ref="AU105:AY105"/>
    <mergeCell ref="AZ105:BD105"/>
    <mergeCell ref="BE105:BI105"/>
    <mergeCell ref="BX112:BZ112"/>
    <mergeCell ref="BX113:BZ113"/>
    <mergeCell ref="BX114:BZ114"/>
    <mergeCell ref="BX115:BZ115"/>
    <mergeCell ref="BX116:BZ116"/>
    <mergeCell ref="BX117:BZ117"/>
    <mergeCell ref="BX118:BZ118"/>
    <mergeCell ref="AI127:AK127"/>
    <mergeCell ref="AI128:AK128"/>
    <mergeCell ref="AI129:AK129"/>
    <mergeCell ref="AI130:AK130"/>
    <mergeCell ref="AI131:AK131"/>
    <mergeCell ref="AI132:AK132"/>
    <mergeCell ref="AI133:AK133"/>
    <mergeCell ref="BX127:BZ127"/>
    <mergeCell ref="BX128:BZ128"/>
    <mergeCell ref="BX129:BZ129"/>
    <mergeCell ref="BX130:BZ130"/>
    <mergeCell ref="BX131:BZ131"/>
    <mergeCell ref="BX132:BZ132"/>
    <mergeCell ref="BX133:BZ133"/>
    <mergeCell ref="BR133:BT133"/>
    <mergeCell ref="BU133:BW133"/>
    <mergeCell ref="BJ132:BN132"/>
    <mergeCell ref="BO132:BQ132"/>
    <mergeCell ref="BR132:BT132"/>
    <mergeCell ref="BU132:BW132"/>
    <mergeCell ref="AU131:AY131"/>
    <mergeCell ref="AZ131:BD131"/>
    <mergeCell ref="AU133:AY133"/>
    <mergeCell ref="AZ133:BD133"/>
    <mergeCell ref="BE133:BI133"/>
    <mergeCell ref="AI143:AK143"/>
    <mergeCell ref="AI144:AK144"/>
    <mergeCell ref="AI145:AK145"/>
    <mergeCell ref="BX139:BZ139"/>
    <mergeCell ref="BX140:BZ140"/>
    <mergeCell ref="BX141:BZ141"/>
    <mergeCell ref="BX142:BZ142"/>
    <mergeCell ref="BX143:BZ143"/>
    <mergeCell ref="BX144:BZ144"/>
    <mergeCell ref="BX145:BZ145"/>
    <mergeCell ref="AI154:AK154"/>
    <mergeCell ref="AI155:AK155"/>
    <mergeCell ref="AI156:AK156"/>
    <mergeCell ref="AI157:AK157"/>
    <mergeCell ref="AI158:AK158"/>
    <mergeCell ref="AI159:AK159"/>
    <mergeCell ref="AI160:AK160"/>
    <mergeCell ref="BX154:BZ154"/>
    <mergeCell ref="BX155:BZ155"/>
    <mergeCell ref="BX156:BZ156"/>
    <mergeCell ref="BX157:BZ157"/>
    <mergeCell ref="BX158:BZ158"/>
    <mergeCell ref="BX159:BZ159"/>
    <mergeCell ref="BX160:BZ160"/>
    <mergeCell ref="BR160:BT160"/>
    <mergeCell ref="BU160:BW160"/>
    <mergeCell ref="BJ159:BN159"/>
    <mergeCell ref="BO159:BQ159"/>
    <mergeCell ref="BR159:BT159"/>
    <mergeCell ref="BU159:BW159"/>
    <mergeCell ref="AU158:AY158"/>
    <mergeCell ref="AZ158:BD158"/>
    <mergeCell ref="BX166:BZ166"/>
    <mergeCell ref="BX167:BZ167"/>
    <mergeCell ref="BX168:BZ168"/>
    <mergeCell ref="BX169:BZ169"/>
    <mergeCell ref="BX170:BZ170"/>
    <mergeCell ref="BX171:BZ171"/>
    <mergeCell ref="BX172:BZ172"/>
    <mergeCell ref="AI181:AK181"/>
    <mergeCell ref="AI182:AK182"/>
    <mergeCell ref="AI183:AK183"/>
    <mergeCell ref="AI184:AK184"/>
    <mergeCell ref="AI185:AK185"/>
    <mergeCell ref="AI186:AK186"/>
    <mergeCell ref="AI187:AK187"/>
    <mergeCell ref="BX181:BZ181"/>
    <mergeCell ref="BX182:BZ182"/>
    <mergeCell ref="BX183:BZ183"/>
    <mergeCell ref="BX184:BZ184"/>
    <mergeCell ref="BX185:BZ185"/>
    <mergeCell ref="BX186:BZ186"/>
    <mergeCell ref="BX187:BZ187"/>
    <mergeCell ref="BR187:BT187"/>
    <mergeCell ref="BU187:BW187"/>
    <mergeCell ref="BJ186:BN186"/>
    <mergeCell ref="BO186:BQ186"/>
    <mergeCell ref="BR186:BT186"/>
    <mergeCell ref="BU186:BW186"/>
    <mergeCell ref="AU185:AY185"/>
    <mergeCell ref="AZ185:BD185"/>
    <mergeCell ref="AU187:AY187"/>
    <mergeCell ref="AZ187:BD187"/>
    <mergeCell ref="BE187:BI187"/>
    <mergeCell ref="BX193:BZ193"/>
    <mergeCell ref="BX194:BZ194"/>
    <mergeCell ref="BX195:BZ195"/>
    <mergeCell ref="BX196:BZ196"/>
    <mergeCell ref="BX197:BZ197"/>
    <mergeCell ref="BX198:BZ198"/>
    <mergeCell ref="BX199:BZ199"/>
    <mergeCell ref="AI208:AK208"/>
    <mergeCell ref="AI209:AK209"/>
    <mergeCell ref="AI210:AK210"/>
    <mergeCell ref="AI211:AK211"/>
    <mergeCell ref="AI212:AK212"/>
    <mergeCell ref="AI213:AK213"/>
    <mergeCell ref="AI214:AK214"/>
    <mergeCell ref="BX208:BZ208"/>
    <mergeCell ref="BX209:BZ209"/>
    <mergeCell ref="BX210:BZ210"/>
    <mergeCell ref="BX211:BZ211"/>
    <mergeCell ref="BX212:BZ212"/>
    <mergeCell ref="BX213:BZ213"/>
    <mergeCell ref="BX214:BZ214"/>
    <mergeCell ref="BR214:BT214"/>
    <mergeCell ref="BU214:BW214"/>
    <mergeCell ref="BJ213:BN213"/>
    <mergeCell ref="BO213:BQ213"/>
    <mergeCell ref="BR213:BT213"/>
    <mergeCell ref="BU213:BW213"/>
    <mergeCell ref="AU212:AY212"/>
    <mergeCell ref="AZ212:BD212"/>
    <mergeCell ref="AU214:AY214"/>
    <mergeCell ref="AZ214:BD214"/>
    <mergeCell ref="BE214:BI214"/>
    <mergeCell ref="BX220:BZ220"/>
    <mergeCell ref="BX221:BZ221"/>
    <mergeCell ref="BX222:BZ222"/>
    <mergeCell ref="BX223:BZ223"/>
    <mergeCell ref="BX224:BZ224"/>
    <mergeCell ref="BX225:BZ225"/>
    <mergeCell ref="BX226:BZ226"/>
    <mergeCell ref="AI235:AK235"/>
    <mergeCell ref="AI236:AK236"/>
    <mergeCell ref="AI237:AK237"/>
    <mergeCell ref="AI238:AK238"/>
    <mergeCell ref="AI239:AK239"/>
    <mergeCell ref="AI240:AK240"/>
    <mergeCell ref="AI241:AK241"/>
    <mergeCell ref="BX235:BZ235"/>
    <mergeCell ref="BX236:BZ236"/>
    <mergeCell ref="BX237:BZ237"/>
    <mergeCell ref="BX238:BZ238"/>
    <mergeCell ref="BX239:BZ239"/>
    <mergeCell ref="BX240:BZ240"/>
    <mergeCell ref="BX241:BZ241"/>
    <mergeCell ref="BR241:BT241"/>
    <mergeCell ref="BU241:BW241"/>
    <mergeCell ref="BJ240:BN240"/>
    <mergeCell ref="BO240:BQ240"/>
    <mergeCell ref="BR240:BT240"/>
    <mergeCell ref="BU240:BW240"/>
    <mergeCell ref="AU239:AY239"/>
    <mergeCell ref="AZ239:BD239"/>
    <mergeCell ref="AU240:AY240"/>
    <mergeCell ref="AZ240:BD240"/>
    <mergeCell ref="BE240:BI240"/>
    <mergeCell ref="AI267:AK267"/>
    <mergeCell ref="AI268:AK268"/>
    <mergeCell ref="BX262:BZ262"/>
    <mergeCell ref="BX263:BZ263"/>
    <mergeCell ref="BX264:BZ264"/>
    <mergeCell ref="BX265:BZ265"/>
    <mergeCell ref="BX266:BZ266"/>
    <mergeCell ref="BX267:BZ267"/>
    <mergeCell ref="BX268:BZ268"/>
    <mergeCell ref="AI247:AK247"/>
    <mergeCell ref="AI248:AK248"/>
    <mergeCell ref="AI249:AK249"/>
    <mergeCell ref="AI250:AK250"/>
    <mergeCell ref="AI251:AK251"/>
    <mergeCell ref="AI252:AK252"/>
    <mergeCell ref="AI253:AK253"/>
    <mergeCell ref="BX247:BZ247"/>
    <mergeCell ref="BX248:BZ248"/>
    <mergeCell ref="BX249:BZ249"/>
    <mergeCell ref="BX250:BZ250"/>
    <mergeCell ref="BX251:BZ251"/>
    <mergeCell ref="BX252:BZ252"/>
    <mergeCell ref="BX253:BZ253"/>
    <mergeCell ref="AI262:AK262"/>
    <mergeCell ref="AI263:AK263"/>
    <mergeCell ref="AI264:AK264"/>
    <mergeCell ref="AU268:AY268"/>
    <mergeCell ref="AZ268:BD268"/>
    <mergeCell ref="BE268:BI268"/>
    <mergeCell ref="BJ268:BN268"/>
    <mergeCell ref="BO268:BQ268"/>
    <mergeCell ref="BR268:BT268"/>
    <mergeCell ref="BR4:BT4"/>
    <mergeCell ref="BR5:BT5"/>
    <mergeCell ref="AC19:AE19"/>
    <mergeCell ref="AC20:AE20"/>
    <mergeCell ref="BR19:BT19"/>
    <mergeCell ref="BR20:BT20"/>
    <mergeCell ref="AC31:AE31"/>
    <mergeCell ref="AC32:AE32"/>
    <mergeCell ref="BR31:BT31"/>
    <mergeCell ref="BR32:BT32"/>
    <mergeCell ref="AC46:AE46"/>
    <mergeCell ref="AC47:AE47"/>
    <mergeCell ref="BR46:BT46"/>
    <mergeCell ref="BR47:BT47"/>
    <mergeCell ref="AC58:AE58"/>
    <mergeCell ref="AC59:AE59"/>
    <mergeCell ref="BR58:BT58"/>
    <mergeCell ref="BR59:BT59"/>
    <mergeCell ref="AI22:AK22"/>
    <mergeCell ref="AI23:AK23"/>
    <mergeCell ref="AI24:AK24"/>
    <mergeCell ref="AI25:AK25"/>
    <mergeCell ref="AI4:AK4"/>
    <mergeCell ref="AI6:AK6"/>
    <mergeCell ref="AI7:AK7"/>
    <mergeCell ref="AI8:AK8"/>
    <mergeCell ref="AI9:AK9"/>
    <mergeCell ref="AI10:AK10"/>
    <mergeCell ref="AI5:AK5"/>
    <mergeCell ref="AP58:AT59"/>
    <mergeCell ref="AU58:AY59"/>
    <mergeCell ref="AZ58:BD58"/>
    <mergeCell ref="BR112:BT112"/>
    <mergeCell ref="BR113:BT113"/>
    <mergeCell ref="AC127:AE127"/>
    <mergeCell ref="AC128:AE128"/>
    <mergeCell ref="BR127:BT127"/>
    <mergeCell ref="BR128:BT128"/>
    <mergeCell ref="AC139:AE139"/>
    <mergeCell ref="BR139:BT139"/>
    <mergeCell ref="BJ133:BN133"/>
    <mergeCell ref="BO133:BQ133"/>
    <mergeCell ref="BL138:BN138"/>
    <mergeCell ref="BP138:BW138"/>
    <mergeCell ref="BJ131:BN131"/>
    <mergeCell ref="BO131:BQ131"/>
    <mergeCell ref="BR131:BT131"/>
    <mergeCell ref="BU131:BW131"/>
    <mergeCell ref="AU127:AY128"/>
    <mergeCell ref="AZ127:BD127"/>
    <mergeCell ref="BE127:BI127"/>
    <mergeCell ref="BJ127:BN127"/>
    <mergeCell ref="BO127:BQ127"/>
    <mergeCell ref="BR129:BT129"/>
    <mergeCell ref="BU117:BW117"/>
    <mergeCell ref="AU116:AY116"/>
    <mergeCell ref="AZ116:BD116"/>
    <mergeCell ref="BE116:BI116"/>
    <mergeCell ref="BJ116:BN116"/>
    <mergeCell ref="BU129:BW129"/>
    <mergeCell ref="BU127:BW128"/>
    <mergeCell ref="BJ117:BN117"/>
    <mergeCell ref="BE131:BI131"/>
    <mergeCell ref="AU130:AY130"/>
    <mergeCell ref="AC247:AE247"/>
    <mergeCell ref="AC248:AE248"/>
    <mergeCell ref="BR247:BT247"/>
    <mergeCell ref="BR248:BT248"/>
    <mergeCell ref="AC262:AE262"/>
    <mergeCell ref="AC263:AE263"/>
    <mergeCell ref="BR262:BT262"/>
    <mergeCell ref="BR263:BT263"/>
    <mergeCell ref="BR154:BT154"/>
    <mergeCell ref="BR155:BT155"/>
    <mergeCell ref="AC166:AE166"/>
    <mergeCell ref="AC167:AE167"/>
    <mergeCell ref="BR166:BT166"/>
    <mergeCell ref="BR167:BT167"/>
    <mergeCell ref="AC181:AE181"/>
    <mergeCell ref="AC182:AE182"/>
    <mergeCell ref="BR181:BT181"/>
    <mergeCell ref="BR182:BT182"/>
    <mergeCell ref="AC193:AE193"/>
    <mergeCell ref="AC194:AE194"/>
    <mergeCell ref="BR193:BT193"/>
    <mergeCell ref="BR194:BT194"/>
    <mergeCell ref="AC208:AE208"/>
    <mergeCell ref="AC209:AE209"/>
    <mergeCell ref="BR208:BT208"/>
    <mergeCell ref="BR209:BT209"/>
    <mergeCell ref="AI224:AK224"/>
    <mergeCell ref="AI225:AK225"/>
    <mergeCell ref="AI226:AK226"/>
    <mergeCell ref="AI197:AK197"/>
    <mergeCell ref="AI170:AK170"/>
    <mergeCell ref="AI171:AK171"/>
  </mergeCells>
  <phoneticPr fontId="1"/>
  <pageMargins left="0.31496062992125984" right="0.31496062992125984" top="0.39370078740157483" bottom="0.39370078740157483" header="0.31496062992125984" footer="0.31496062992125984"/>
  <pageSetup paperSize="9"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workbookViewId="0">
      <selection activeCell="P7" sqref="P7"/>
    </sheetView>
  </sheetViews>
  <sheetFormatPr defaultRowHeight="13.2" x14ac:dyDescent="0.2"/>
  <cols>
    <col min="1" max="1" width="3.44140625" customWidth="1"/>
    <col min="2" max="2" width="4.77734375" customWidth="1"/>
    <col min="6" max="6" width="10.44140625" customWidth="1"/>
    <col min="7" max="7" width="9.44140625" customWidth="1"/>
    <col min="8" max="9" width="13.6640625" customWidth="1"/>
    <col min="10" max="10" width="14.33203125" customWidth="1"/>
    <col min="11" max="11" width="4.44140625" customWidth="1"/>
    <col min="12" max="16" width="12.21875" customWidth="1"/>
  </cols>
  <sheetData>
    <row r="1" spans="1:16" ht="33.6" customHeight="1" thickBot="1" x14ac:dyDescent="0.25">
      <c r="A1" s="327"/>
      <c r="B1" s="327"/>
      <c r="C1" s="327"/>
      <c r="D1" s="1045" t="s">
        <v>296</v>
      </c>
      <c r="E1" s="1045"/>
      <c r="F1" s="1045"/>
      <c r="G1" s="1045"/>
      <c r="H1" s="386" t="s">
        <v>302</v>
      </c>
      <c r="I1" s="385"/>
      <c r="J1" s="327"/>
      <c r="K1" s="327"/>
      <c r="L1" s="1044" t="s">
        <v>366</v>
      </c>
      <c r="M1" s="1044"/>
      <c r="N1" s="1044"/>
      <c r="O1" s="1044"/>
      <c r="P1" s="1044"/>
    </row>
    <row r="2" spans="1:16" ht="22.2" customHeight="1" thickBot="1" x14ac:dyDescent="0.25">
      <c r="B2" s="430"/>
      <c r="C2" s="1046" t="s">
        <v>311</v>
      </c>
      <c r="D2" s="1047"/>
      <c r="E2" s="1047"/>
      <c r="F2" s="1048"/>
      <c r="G2" s="437" t="s">
        <v>297</v>
      </c>
      <c r="H2" s="431" t="s">
        <v>44</v>
      </c>
      <c r="I2" s="387" t="s">
        <v>43</v>
      </c>
      <c r="J2" s="388" t="s">
        <v>42</v>
      </c>
      <c r="K2" s="327"/>
      <c r="L2" s="442"/>
      <c r="M2" s="436" t="s">
        <v>339</v>
      </c>
      <c r="N2" s="457" t="s">
        <v>343</v>
      </c>
      <c r="O2" s="387" t="s">
        <v>229</v>
      </c>
      <c r="P2" s="388" t="s">
        <v>340</v>
      </c>
    </row>
    <row r="3" spans="1:16" ht="22.2" customHeight="1" x14ac:dyDescent="0.2">
      <c r="B3" s="1032" t="s">
        <v>312</v>
      </c>
      <c r="C3" s="1035" t="s">
        <v>298</v>
      </c>
      <c r="D3" s="1036"/>
      <c r="E3" s="1036"/>
      <c r="F3" s="1037"/>
      <c r="G3" s="438">
        <v>10</v>
      </c>
      <c r="H3" s="432" t="s">
        <v>301</v>
      </c>
      <c r="I3" s="389" t="s">
        <v>317</v>
      </c>
      <c r="J3" s="390">
        <v>10</v>
      </c>
      <c r="K3" s="327"/>
      <c r="L3" s="443" t="s">
        <v>30</v>
      </c>
      <c r="M3" s="445" t="s">
        <v>367</v>
      </c>
      <c r="N3" s="451" t="s">
        <v>368</v>
      </c>
      <c r="O3" s="450" t="s">
        <v>369</v>
      </c>
      <c r="P3" s="452" t="s">
        <v>370</v>
      </c>
    </row>
    <row r="4" spans="1:16" ht="22.2" customHeight="1" x14ac:dyDescent="0.2">
      <c r="B4" s="1033"/>
      <c r="C4" s="1038" t="s">
        <v>299</v>
      </c>
      <c r="D4" s="1039"/>
      <c r="E4" s="1039"/>
      <c r="F4" s="1040"/>
      <c r="G4" s="439">
        <v>40</v>
      </c>
      <c r="H4" s="433" t="s">
        <v>318</v>
      </c>
      <c r="I4" s="391" t="s">
        <v>319</v>
      </c>
      <c r="J4" s="392" t="s">
        <v>320</v>
      </c>
      <c r="K4" s="327"/>
      <c r="L4" s="429" t="s">
        <v>31</v>
      </c>
      <c r="M4" s="446" t="s">
        <v>371</v>
      </c>
      <c r="N4" s="453" t="s">
        <v>372</v>
      </c>
      <c r="O4" s="447" t="s">
        <v>373</v>
      </c>
      <c r="P4" s="454" t="s">
        <v>341</v>
      </c>
    </row>
    <row r="5" spans="1:16" ht="22.2" customHeight="1" thickBot="1" x14ac:dyDescent="0.25">
      <c r="B5" s="1033"/>
      <c r="C5" s="1041" t="s">
        <v>300</v>
      </c>
      <c r="D5" s="1042"/>
      <c r="E5" s="1042"/>
      <c r="F5" s="1043"/>
      <c r="G5" s="440">
        <v>60</v>
      </c>
      <c r="H5" s="434" t="s">
        <v>321</v>
      </c>
      <c r="I5" s="393" t="s">
        <v>322</v>
      </c>
      <c r="J5" s="394" t="s">
        <v>323</v>
      </c>
      <c r="K5" s="327"/>
      <c r="L5" s="429" t="s">
        <v>33</v>
      </c>
      <c r="M5" s="446" t="s">
        <v>374</v>
      </c>
      <c r="N5" s="453" t="s">
        <v>375</v>
      </c>
      <c r="O5" s="447" t="s">
        <v>376</v>
      </c>
      <c r="P5" s="454" t="s">
        <v>377</v>
      </c>
    </row>
    <row r="6" spans="1:16" ht="22.2" customHeight="1" thickBot="1" x14ac:dyDescent="0.25">
      <c r="B6" s="1032" t="s">
        <v>313</v>
      </c>
      <c r="C6" s="1035" t="s">
        <v>298</v>
      </c>
      <c r="D6" s="1036"/>
      <c r="E6" s="1036"/>
      <c r="F6" s="1037"/>
      <c r="G6" s="438">
        <v>10</v>
      </c>
      <c r="H6" s="432" t="s">
        <v>301</v>
      </c>
      <c r="I6" s="389" t="s">
        <v>317</v>
      </c>
      <c r="J6" s="390">
        <v>10</v>
      </c>
      <c r="K6" s="327"/>
      <c r="L6" s="444" t="s">
        <v>32</v>
      </c>
      <c r="M6" s="448" t="s">
        <v>378</v>
      </c>
      <c r="N6" s="455" t="s">
        <v>379</v>
      </c>
      <c r="O6" s="449" t="s">
        <v>380</v>
      </c>
      <c r="P6" s="456" t="s">
        <v>381</v>
      </c>
    </row>
    <row r="7" spans="1:16" ht="22.2" customHeight="1" x14ac:dyDescent="0.2">
      <c r="B7" s="1033"/>
      <c r="C7" s="1038" t="s">
        <v>299</v>
      </c>
      <c r="D7" s="1039"/>
      <c r="E7" s="1039"/>
      <c r="F7" s="1040"/>
      <c r="G7" s="439">
        <v>76</v>
      </c>
      <c r="H7" s="433" t="s">
        <v>324</v>
      </c>
      <c r="I7" s="391" t="s">
        <v>325</v>
      </c>
      <c r="J7" s="392" t="s">
        <v>326</v>
      </c>
      <c r="K7" s="327"/>
    </row>
    <row r="8" spans="1:16" ht="22.2" customHeight="1" thickBot="1" x14ac:dyDescent="0.25">
      <c r="B8" s="1033"/>
      <c r="C8" s="1041" t="s">
        <v>300</v>
      </c>
      <c r="D8" s="1042"/>
      <c r="E8" s="1042"/>
      <c r="F8" s="1043"/>
      <c r="G8" s="440">
        <v>24</v>
      </c>
      <c r="H8" s="434" t="s">
        <v>327</v>
      </c>
      <c r="I8" s="393" t="s">
        <v>328</v>
      </c>
      <c r="J8" s="394" t="s">
        <v>329</v>
      </c>
      <c r="K8" s="327"/>
    </row>
    <row r="9" spans="1:16" ht="22.2" customHeight="1" x14ac:dyDescent="0.2">
      <c r="B9" s="1032" t="s">
        <v>314</v>
      </c>
      <c r="C9" s="1035" t="s">
        <v>298</v>
      </c>
      <c r="D9" s="1036"/>
      <c r="E9" s="1036"/>
      <c r="F9" s="1037"/>
      <c r="G9" s="438">
        <v>10</v>
      </c>
      <c r="H9" s="432" t="s">
        <v>301</v>
      </c>
      <c r="I9" s="389" t="s">
        <v>317</v>
      </c>
      <c r="J9" s="390">
        <v>10</v>
      </c>
      <c r="K9" s="327"/>
    </row>
    <row r="10" spans="1:16" ht="22.2" customHeight="1" x14ac:dyDescent="0.2">
      <c r="B10" s="1033"/>
      <c r="C10" s="1038" t="s">
        <v>299</v>
      </c>
      <c r="D10" s="1039"/>
      <c r="E10" s="1039"/>
      <c r="F10" s="1040"/>
      <c r="G10" s="439">
        <v>70</v>
      </c>
      <c r="H10" s="433" t="s">
        <v>331</v>
      </c>
      <c r="I10" s="391" t="s">
        <v>332</v>
      </c>
      <c r="J10" s="392" t="s">
        <v>330</v>
      </c>
      <c r="K10" s="327"/>
    </row>
    <row r="11" spans="1:16" ht="22.2" customHeight="1" thickBot="1" x14ac:dyDescent="0.25">
      <c r="B11" s="1033"/>
      <c r="C11" s="1041" t="s">
        <v>300</v>
      </c>
      <c r="D11" s="1042"/>
      <c r="E11" s="1042"/>
      <c r="F11" s="1043"/>
      <c r="G11" s="440">
        <v>30</v>
      </c>
      <c r="H11" s="434" t="s">
        <v>301</v>
      </c>
      <c r="I11" s="393" t="s">
        <v>333</v>
      </c>
      <c r="J11" s="394" t="s">
        <v>308</v>
      </c>
      <c r="K11" s="327"/>
    </row>
    <row r="12" spans="1:16" ht="22.2" customHeight="1" x14ac:dyDescent="0.2">
      <c r="B12" s="1032" t="s">
        <v>315</v>
      </c>
      <c r="C12" s="1035" t="s">
        <v>298</v>
      </c>
      <c r="D12" s="1036"/>
      <c r="E12" s="1036"/>
      <c r="F12" s="1037"/>
      <c r="G12" s="438">
        <v>10</v>
      </c>
      <c r="H12" s="432" t="s">
        <v>301</v>
      </c>
      <c r="I12" s="389" t="s">
        <v>317</v>
      </c>
      <c r="J12" s="390">
        <v>10</v>
      </c>
      <c r="K12" s="327"/>
    </row>
    <row r="13" spans="1:16" ht="22.2" customHeight="1" x14ac:dyDescent="0.2">
      <c r="B13" s="1033"/>
      <c r="C13" s="1038" t="s">
        <v>299</v>
      </c>
      <c r="D13" s="1039"/>
      <c r="E13" s="1039"/>
      <c r="F13" s="1040"/>
      <c r="G13" s="439">
        <v>70</v>
      </c>
      <c r="H13" s="433" t="s">
        <v>334</v>
      </c>
      <c r="I13" s="391" t="s">
        <v>335</v>
      </c>
      <c r="J13" s="392" t="s">
        <v>336</v>
      </c>
      <c r="K13" s="327"/>
    </row>
    <row r="14" spans="1:16" ht="22.2" customHeight="1" thickBot="1" x14ac:dyDescent="0.25">
      <c r="B14" s="1034"/>
      <c r="C14" s="1041" t="s">
        <v>300</v>
      </c>
      <c r="D14" s="1042"/>
      <c r="E14" s="1042"/>
      <c r="F14" s="1043"/>
      <c r="G14" s="441">
        <v>30</v>
      </c>
      <c r="H14" s="435" t="s">
        <v>309</v>
      </c>
      <c r="I14" s="401" t="s">
        <v>337</v>
      </c>
      <c r="J14" s="402" t="s">
        <v>338</v>
      </c>
      <c r="K14" s="327"/>
    </row>
  </sheetData>
  <mergeCells count="19">
    <mergeCell ref="B6:B8"/>
    <mergeCell ref="C6:F6"/>
    <mergeCell ref="C7:F7"/>
    <mergeCell ref="C8:F8"/>
    <mergeCell ref="L1:P1"/>
    <mergeCell ref="D1:G1"/>
    <mergeCell ref="C2:F2"/>
    <mergeCell ref="B3:B5"/>
    <mergeCell ref="C3:F3"/>
    <mergeCell ref="C4:F4"/>
    <mergeCell ref="C5:F5"/>
    <mergeCell ref="B12:B14"/>
    <mergeCell ref="C12:F12"/>
    <mergeCell ref="C13:F13"/>
    <mergeCell ref="C14:F14"/>
    <mergeCell ref="B9:B11"/>
    <mergeCell ref="C9:F9"/>
    <mergeCell ref="C10:F10"/>
    <mergeCell ref="C11:F11"/>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7" workbookViewId="0">
      <selection activeCell="P11" sqref="P11"/>
    </sheetView>
  </sheetViews>
  <sheetFormatPr defaultRowHeight="13.2" x14ac:dyDescent="0.2"/>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国語</vt:lpstr>
      <vt:lpstr>社会</vt:lpstr>
      <vt:lpstr>算数</vt:lpstr>
      <vt:lpstr>理科</vt:lpstr>
      <vt:lpstr>アンケート集計</vt:lpstr>
      <vt:lpstr>総得点一覧表</vt:lpstr>
      <vt:lpstr>成績票</vt:lpstr>
      <vt:lpstr>評価基準表</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2025-05-13T08:11:46Z</cp:lastPrinted>
  <dcterms:created xsi:type="dcterms:W3CDTF">2021-09-13T08:31:27Z</dcterms:created>
  <dcterms:modified xsi:type="dcterms:W3CDTF">2025-11-06T05:02:55Z</dcterms:modified>
</cp:coreProperties>
</file>